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Munka1" sheetId="1" r:id="rId1"/>
    <sheet name="Munka2" sheetId="2" r:id="rId2"/>
    <sheet name="Munka3" sheetId="3" r:id="rId3"/>
  </sheets>
  <calcPr calcId="145621" iterateDelta="1E-4"/>
</workbook>
</file>

<file path=xl/calcChain.xml><?xml version="1.0" encoding="utf-8"?>
<calcChain xmlns="http://schemas.openxmlformats.org/spreadsheetml/2006/main">
  <c r="C30" i="1" l="1"/>
  <c r="B31" i="1"/>
  <c r="C71" i="1"/>
  <c r="C28" i="1"/>
  <c r="D28" i="1" s="1"/>
  <c r="B63" i="1"/>
  <c r="D63" i="1" s="1"/>
  <c r="C62" i="1"/>
  <c r="B62" i="1"/>
  <c r="C60" i="1"/>
  <c r="D60" i="1" s="1"/>
  <c r="C59" i="1"/>
  <c r="B59" i="1"/>
  <c r="B57" i="1"/>
  <c r="D56" i="1"/>
  <c r="C55" i="1"/>
  <c r="C54" i="1"/>
  <c r="D54" i="1" s="1"/>
  <c r="C52" i="1"/>
  <c r="C49" i="1"/>
  <c r="B49" i="1"/>
  <c r="D48" i="1"/>
  <c r="B45" i="1"/>
  <c r="C42" i="1"/>
  <c r="D41" i="1"/>
  <c r="C38" i="1"/>
  <c r="C37" i="1"/>
  <c r="D35" i="1"/>
  <c r="D34" i="1"/>
  <c r="C29" i="1"/>
  <c r="C72" i="1" s="1"/>
  <c r="C27" i="1"/>
  <c r="D27" i="1" s="1"/>
  <c r="D26" i="1"/>
  <c r="C25" i="1"/>
  <c r="D25" i="1" s="1"/>
  <c r="D24" i="1"/>
  <c r="D23" i="1"/>
  <c r="D22" i="1"/>
  <c r="C21" i="1"/>
  <c r="D21" i="1" s="1"/>
  <c r="D20" i="1"/>
  <c r="C19" i="1"/>
  <c r="D19" i="1" s="1"/>
  <c r="B16" i="1"/>
  <c r="D15" i="1"/>
  <c r="D14" i="1"/>
  <c r="C13" i="1"/>
  <c r="D13" i="1" s="1"/>
  <c r="D12" i="1"/>
  <c r="D11" i="1"/>
  <c r="D10" i="1"/>
  <c r="C9" i="1"/>
  <c r="D9" i="1" s="1"/>
  <c r="C8" i="1"/>
  <c r="D8" i="1" s="1"/>
  <c r="D7" i="1"/>
  <c r="D6" i="1"/>
  <c r="C5" i="1"/>
  <c r="D5" i="1" s="1"/>
  <c r="C4" i="1"/>
  <c r="D4" i="1" s="1"/>
  <c r="B66" i="1" l="1"/>
  <c r="C57" i="1"/>
  <c r="C45" i="1"/>
  <c r="D45" i="1" s="1"/>
  <c r="D59" i="1"/>
  <c r="C31" i="1"/>
  <c r="D31" i="1" s="1"/>
  <c r="D57" i="1"/>
  <c r="C16" i="1"/>
  <c r="D29" i="1"/>
  <c r="D49" i="1"/>
  <c r="D62" i="1"/>
  <c r="D16" i="1"/>
  <c r="C66" i="1" l="1"/>
  <c r="D66" i="1" s="1"/>
</calcChain>
</file>

<file path=xl/sharedStrings.xml><?xml version="1.0" encoding="utf-8"?>
<sst xmlns="http://schemas.openxmlformats.org/spreadsheetml/2006/main" count="67" uniqueCount="63">
  <si>
    <t>2017.év terv</t>
  </si>
  <si>
    <t>2017.I.félév</t>
  </si>
  <si>
    <t>ZÖLDTERÜLET</t>
  </si>
  <si>
    <t>vegyszerbeszerzés kiadásai</t>
  </si>
  <si>
    <t>hajtó- és kenőanyag</t>
  </si>
  <si>
    <t>munkaruha</t>
  </si>
  <si>
    <t>szerszámok</t>
  </si>
  <si>
    <t>egyéb gép karbantartás</t>
  </si>
  <si>
    <t>vásárolt élelmezés (védőital)</t>
  </si>
  <si>
    <t>egyéb bérleti és lízing díjak</t>
  </si>
  <si>
    <t>biztosítási szolgáltatási díjak</t>
  </si>
  <si>
    <t>egyéb üzemeltetési, fenntartási szolg.</t>
  </si>
  <si>
    <t>Felújítások</t>
  </si>
  <si>
    <t>gépek, járművek felújítása</t>
  </si>
  <si>
    <t>ZÖLDTERÜLET ÖSSZESEN:</t>
  </si>
  <si>
    <t>hajtó- és kenőanyagok</t>
  </si>
  <si>
    <t>egyéb üzemeltetési kiadások (védőital, tisztítószerek, csomagolóanyagok)</t>
  </si>
  <si>
    <t>karbantartási anyagok (síkosságmentesítés, tisztítószerek, csomagolóanyagok)</t>
  </si>
  <si>
    <t>egyéb készlet, szerszámok</t>
  </si>
  <si>
    <t>gépek karbantartása, autópályadíjak</t>
  </si>
  <si>
    <t>épületeken végzett karbantart anyagok</t>
  </si>
  <si>
    <t>egyéb eszközökön végzett karbantartás</t>
  </si>
  <si>
    <t>KÖZTERÜLET ÖSSZESEN:</t>
  </si>
  <si>
    <t>AC RAKTÁR</t>
  </si>
  <si>
    <t>villamosenergia díja</t>
  </si>
  <si>
    <t>gázenergia díja</t>
  </si>
  <si>
    <t>víz- és csatorna díja</t>
  </si>
  <si>
    <t>épületen végzett karbantartás anyagköltség</t>
  </si>
  <si>
    <t>egyéb karbantartási anyagok, munkaruha, védőfelszerelés</t>
  </si>
  <si>
    <t>AC raktár bérleti díja</t>
  </si>
  <si>
    <t>épületen más vállalkozó által végzett szolgáltatás</t>
  </si>
  <si>
    <t>munka-, tűzvédelem</t>
  </si>
  <si>
    <t>AC raktár felújítása</t>
  </si>
  <si>
    <t>AC RAKTÁR ÖSSZESEN:</t>
  </si>
  <si>
    <t>SPORTPÁLYA</t>
  </si>
  <si>
    <t>üzemanyag</t>
  </si>
  <si>
    <t>SPORTPÁLYA ÖSSZESEN:</t>
  </si>
  <si>
    <t>VÁROSÜZEMELTETÉSI FELADATOK</t>
  </si>
  <si>
    <t>üzletágat megillető fel nem osztható ktg.-ek (nyomtatvány, telefon, ügyvéd, bank, foglalk. eü., táppénz-hj.,  kiküldetés, munkábajárás</t>
  </si>
  <si>
    <t>üzemanyagok</t>
  </si>
  <si>
    <t>karbantartási anyagok</t>
  </si>
  <si>
    <t>ingatlanok, gépek karbantartása</t>
  </si>
  <si>
    <t>gépek karbantartása</t>
  </si>
  <si>
    <t>VÁROSÜZEMLETÉSI FELADATOK ÖSSZESEN</t>
  </si>
  <si>
    <t>Bér + járulékai+Táppénz-hozzájárulás</t>
  </si>
  <si>
    <t>Erzsébet út. + járulékai</t>
  </si>
  <si>
    <t>Jubileumi jutalom+ járulékai 2fő</t>
  </si>
  <si>
    <t>Távolsági bérlet hozzájárulás</t>
  </si>
  <si>
    <t>Gk átalány</t>
  </si>
  <si>
    <t>Rehab hozzájárulás</t>
  </si>
  <si>
    <t>MINDÖSSZESEN</t>
  </si>
  <si>
    <t>Eltérés Szv.tv.szerinti eredménytől</t>
  </si>
  <si>
    <t>Amorizáció</t>
  </si>
  <si>
    <t>Felújítások – AC raktár</t>
  </si>
  <si>
    <t>Felújítások – IFA tgk.</t>
  </si>
  <si>
    <t>karbantartási anyag (szerszámok)</t>
  </si>
  <si>
    <t>egyéb készlet beszerzés (gépjárművek karbantartása)</t>
  </si>
  <si>
    <t>szemétszállítás</t>
  </si>
  <si>
    <t>Hotoló adapter</t>
  </si>
  <si>
    <t>Bontókalapács</t>
  </si>
  <si>
    <t>Beruházás</t>
  </si>
  <si>
    <t>2017  Városüzemeltetés támogatás elszámolás</t>
  </si>
  <si>
    <t>KÖZTERÜLET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</si>
</sst>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Ft-40E];[Red]\-#,##0\ [$Ft-40E]"/>
    <numFmt numFmtId="165" formatCode="#,##0&quot; Ft&quot;;[Red]\-#,##0&quot; Ft&quot;"/>
  </numFmts>
  <fonts count="10">
    <font>
      <sz val="10"/>
      <name val="Arial"/>
      <family val="2"/>
      <charset val="238"/>
    </font>
    <font>
      <sz val="10"/>
      <name val="Arial"/>
      <charset val="238"/>
    </font>
    <font>
      <sz val="11"/>
      <color rgb="FF000000"/>
      <name val="Mangal"/>
      <family val="2"/>
      <charset val="238"/>
    </font>
    <font>
      <sz val="11"/>
      <color rgb="FF000000"/>
      <name val="Arial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rgb="FF9999FF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1" fillId="0" borderId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2" applyFont="1"/>
    <xf numFmtId="0" fontId="4" fillId="0" borderId="1" xfId="2" applyFont="1" applyBorder="1"/>
    <xf numFmtId="0" fontId="6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wrapText="1"/>
    </xf>
    <xf numFmtId="0" fontId="6" fillId="0" borderId="0" xfId="2" applyFont="1" applyBorder="1"/>
    <xf numFmtId="0" fontId="8" fillId="0" borderId="0" xfId="2" applyFont="1"/>
    <xf numFmtId="165" fontId="3" fillId="0" borderId="0" xfId="2" applyNumberFormat="1" applyFont="1"/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3" fillId="0" borderId="1" xfId="2" applyFont="1" applyBorder="1"/>
    <xf numFmtId="164" fontId="7" fillId="0" borderId="1" xfId="2" applyNumberFormat="1" applyFont="1" applyBorder="1"/>
    <xf numFmtId="10" fontId="3" fillId="0" borderId="1" xfId="2" applyNumberFormat="1" applyFont="1" applyBorder="1"/>
    <xf numFmtId="164" fontId="3" fillId="0" borderId="1" xfId="2" applyNumberFormat="1" applyFont="1" applyBorder="1"/>
    <xf numFmtId="164" fontId="5" fillId="2" borderId="1" xfId="2" applyNumberFormat="1" applyFont="1" applyFill="1" applyBorder="1"/>
    <xf numFmtId="10" fontId="5" fillId="2" borderId="1" xfId="2" applyNumberFormat="1" applyFont="1" applyFill="1" applyBorder="1"/>
    <xf numFmtId="165" fontId="3" fillId="0" borderId="1" xfId="2" applyNumberFormat="1" applyFont="1" applyBorder="1"/>
    <xf numFmtId="164" fontId="6" fillId="2" borderId="1" xfId="2" applyNumberFormat="1" applyFont="1" applyFill="1" applyBorder="1"/>
    <xf numFmtId="0" fontId="5" fillId="2" borderId="1" xfId="2" applyFont="1" applyFill="1" applyBorder="1"/>
    <xf numFmtId="165" fontId="8" fillId="4" borderId="0" xfId="2" applyNumberFormat="1" applyFont="1" applyFill="1"/>
    <xf numFmtId="9" fontId="9" fillId="5" borderId="0" xfId="1" applyFont="1" applyFill="1"/>
    <xf numFmtId="0" fontId="3" fillId="0" borderId="0" xfId="2" applyNumberFormat="1" applyFont="1"/>
    <xf numFmtId="164" fontId="3" fillId="3" borderId="2" xfId="2" applyNumberFormat="1" applyFont="1" applyFill="1" applyBorder="1"/>
    <xf numFmtId="165" fontId="8" fillId="0" borderId="0" xfId="2" applyNumberFormat="1" applyFont="1" applyFill="1"/>
    <xf numFmtId="9" fontId="9" fillId="0" borderId="0" xfId="1" applyFont="1" applyFill="1"/>
    <xf numFmtId="0" fontId="4" fillId="0" borderId="0" xfId="2" applyFont="1" applyBorder="1" applyAlignment="1">
      <alignment horizontal="center" vertical="center"/>
    </xf>
  </cellXfs>
  <cellStyles count="3">
    <cellStyle name="Normál" xfId="0" builtinId="0"/>
    <cellStyle name="Százalék" xfId="1" builtinId="5"/>
    <cellStyle name="TableStyleLigh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6"/>
  <sheetViews>
    <sheetView tabSelected="1" topLeftCell="A55" zoomScaleNormal="100" zoomScalePageLayoutView="60" workbookViewId="0">
      <selection activeCell="A67" sqref="A67"/>
    </sheetView>
  </sheetViews>
  <sheetFormatPr defaultRowHeight="14.25"/>
  <cols>
    <col min="1" max="1" width="58.85546875" style="1"/>
    <col min="2" max="2" width="21.85546875" style="1"/>
    <col min="3" max="3" width="22" style="1"/>
    <col min="4" max="4" width="9.140625" style="1" bestFit="1"/>
    <col min="5" max="5" width="13.28515625" style="1"/>
    <col min="6" max="255" width="10.42578125" style="1"/>
    <col min="256" max="257" width="8.7109375"/>
    <col min="258" max="1025" width="8.5703125"/>
  </cols>
  <sheetData>
    <row r="1" spans="1:5" ht="40.5" customHeight="1">
      <c r="A1" s="26" t="s">
        <v>61</v>
      </c>
      <c r="B1" s="26"/>
      <c r="C1" s="26"/>
      <c r="D1" s="26"/>
    </row>
    <row r="2" spans="1:5" ht="21">
      <c r="A2" s="2"/>
      <c r="B2" s="9" t="s">
        <v>0</v>
      </c>
      <c r="C2" s="10" t="s">
        <v>1</v>
      </c>
      <c r="D2" s="11"/>
    </row>
    <row r="3" spans="1:5" ht="15">
      <c r="A3" s="3" t="s">
        <v>2</v>
      </c>
      <c r="B3" s="11"/>
      <c r="C3" s="11"/>
      <c r="D3" s="11"/>
    </row>
    <row r="4" spans="1:5" ht="15">
      <c r="A4" s="4" t="s">
        <v>3</v>
      </c>
      <c r="B4" s="12">
        <v>102688</v>
      </c>
      <c r="C4" s="11">
        <f>468940+44438</f>
        <v>513378</v>
      </c>
      <c r="D4" s="13">
        <f t="shared" ref="D4:D16" si="0">C4/B4</f>
        <v>4.9993962293549394</v>
      </c>
    </row>
    <row r="5" spans="1:5" ht="15">
      <c r="A5" s="4" t="s">
        <v>4</v>
      </c>
      <c r="B5" s="12">
        <v>1706800</v>
      </c>
      <c r="C5" s="11">
        <f>7155+335331+15971+284879+64905</f>
        <v>708241</v>
      </c>
      <c r="D5" s="13">
        <f t="shared" si="0"/>
        <v>0.41495254277009608</v>
      </c>
    </row>
    <row r="6" spans="1:5" ht="15">
      <c r="A6" s="4" t="s">
        <v>5</v>
      </c>
      <c r="B6" s="14">
        <v>15598</v>
      </c>
      <c r="C6" s="11">
        <v>0</v>
      </c>
      <c r="D6" s="13">
        <f t="shared" si="0"/>
        <v>0</v>
      </c>
    </row>
    <row r="7" spans="1:5" ht="15">
      <c r="A7" s="5" t="s">
        <v>55</v>
      </c>
      <c r="B7" s="14">
        <v>548763</v>
      </c>
      <c r="C7" s="11">
        <v>8670</v>
      </c>
      <c r="D7" s="13">
        <f t="shared" si="0"/>
        <v>1.5799170133554922E-2</v>
      </c>
    </row>
    <row r="8" spans="1:5" ht="15">
      <c r="A8" s="4" t="s">
        <v>56</v>
      </c>
      <c r="B8" s="14">
        <v>549802</v>
      </c>
      <c r="C8" s="11">
        <f>52121+19050</f>
        <v>71171</v>
      </c>
      <c r="D8" s="13">
        <f t="shared" si="0"/>
        <v>0.12944841961287881</v>
      </c>
    </row>
    <row r="9" spans="1:5" ht="15">
      <c r="A9" s="4" t="s">
        <v>7</v>
      </c>
      <c r="B9" s="14">
        <v>246688</v>
      </c>
      <c r="C9" s="11">
        <f>5000+359387</f>
        <v>364387</v>
      </c>
      <c r="D9" s="13">
        <f t="shared" si="0"/>
        <v>1.4771168439486315</v>
      </c>
    </row>
    <row r="10" spans="1:5" ht="15">
      <c r="A10" s="4" t="s">
        <v>8</v>
      </c>
      <c r="B10" s="14">
        <v>69758</v>
      </c>
      <c r="C10" s="11">
        <v>23946</v>
      </c>
      <c r="D10" s="13">
        <f t="shared" si="0"/>
        <v>0.34327245620573982</v>
      </c>
    </row>
    <row r="11" spans="1:5" ht="15">
      <c r="A11" s="4" t="s">
        <v>9</v>
      </c>
      <c r="B11" s="14">
        <v>130660</v>
      </c>
      <c r="C11" s="11">
        <v>0</v>
      </c>
      <c r="D11" s="13">
        <f t="shared" si="0"/>
        <v>0</v>
      </c>
    </row>
    <row r="12" spans="1:5" ht="15">
      <c r="A12" s="4" t="s">
        <v>10</v>
      </c>
      <c r="B12" s="14">
        <v>56235</v>
      </c>
      <c r="C12" s="11">
        <v>0</v>
      </c>
      <c r="D12" s="13">
        <f t="shared" si="0"/>
        <v>0</v>
      </c>
    </row>
    <row r="13" spans="1:5" ht="15">
      <c r="A13" s="4" t="s">
        <v>11</v>
      </c>
      <c r="B13" s="14">
        <v>415448</v>
      </c>
      <c r="C13" s="11">
        <f>61680+44040+68321</f>
        <v>174041</v>
      </c>
      <c r="D13" s="13">
        <f t="shared" si="0"/>
        <v>0.4189236679440026</v>
      </c>
    </row>
    <row r="14" spans="1:5" ht="15">
      <c r="A14" s="4" t="s">
        <v>12</v>
      </c>
      <c r="B14" s="14">
        <v>556834</v>
      </c>
      <c r="C14" s="11">
        <v>0</v>
      </c>
      <c r="D14" s="13">
        <f t="shared" si="0"/>
        <v>0</v>
      </c>
    </row>
    <row r="15" spans="1:5" ht="15">
      <c r="A15" s="4" t="s">
        <v>13</v>
      </c>
      <c r="B15" s="14">
        <v>891777</v>
      </c>
      <c r="C15" s="11">
        <v>0</v>
      </c>
      <c r="D15" s="13">
        <f t="shared" si="0"/>
        <v>0</v>
      </c>
    </row>
    <row r="16" spans="1:5" ht="15">
      <c r="A16" s="3" t="s">
        <v>14</v>
      </c>
      <c r="B16" s="15">
        <f>SUM(B4:B15)</f>
        <v>5291051</v>
      </c>
      <c r="C16" s="15">
        <f>SUM(C4:C15)</f>
        <v>1863834</v>
      </c>
      <c r="D16" s="16">
        <f t="shared" si="0"/>
        <v>0.35226158281218606</v>
      </c>
      <c r="E16" s="23"/>
    </row>
    <row r="17" spans="1:4" ht="15">
      <c r="A17" s="3"/>
      <c r="B17" s="14"/>
      <c r="C17" s="11"/>
      <c r="D17" s="14"/>
    </row>
    <row r="18" spans="1:4" ht="15">
      <c r="A18" s="3" t="s">
        <v>62</v>
      </c>
      <c r="B18" s="14"/>
      <c r="C18" s="11"/>
      <c r="D18" s="11"/>
    </row>
    <row r="19" spans="1:4" ht="15">
      <c r="A19" s="4" t="s">
        <v>15</v>
      </c>
      <c r="B19" s="14">
        <v>2680452</v>
      </c>
      <c r="C19" s="11">
        <f>1511307+233034+104893</f>
        <v>1849234</v>
      </c>
      <c r="D19" s="13">
        <f t="shared" ref="D19:D31" si="1">C19/B19</f>
        <v>0.68989633091732294</v>
      </c>
    </row>
    <row r="20" spans="1:4" ht="15">
      <c r="A20" s="4" t="s">
        <v>5</v>
      </c>
      <c r="B20" s="14">
        <v>390780</v>
      </c>
      <c r="C20" s="11">
        <v>457086</v>
      </c>
      <c r="D20" s="13">
        <f t="shared" si="1"/>
        <v>1.169676032550284</v>
      </c>
    </row>
    <row r="21" spans="1:4" ht="15">
      <c r="A21" s="4" t="s">
        <v>16</v>
      </c>
      <c r="B21" s="14">
        <v>866922</v>
      </c>
      <c r="C21" s="11">
        <f>81158+59271+20488+5610</f>
        <v>166527</v>
      </c>
      <c r="D21" s="13">
        <f t="shared" si="1"/>
        <v>0.1920899458082734</v>
      </c>
    </row>
    <row r="22" spans="1:4" ht="30">
      <c r="A22" s="5" t="s">
        <v>17</v>
      </c>
      <c r="B22" s="14">
        <v>993148</v>
      </c>
      <c r="C22" s="11">
        <v>969573</v>
      </c>
      <c r="D22" s="13">
        <f t="shared" si="1"/>
        <v>0.97626234961959346</v>
      </c>
    </row>
    <row r="23" spans="1:4" ht="15">
      <c r="A23" s="4" t="s">
        <v>18</v>
      </c>
      <c r="B23" s="14">
        <v>825934</v>
      </c>
      <c r="C23" s="11">
        <v>26400</v>
      </c>
      <c r="D23" s="13">
        <f t="shared" si="1"/>
        <v>3.1963813089181461E-2</v>
      </c>
    </row>
    <row r="24" spans="1:4" ht="15">
      <c r="A24" s="4" t="s">
        <v>9</v>
      </c>
      <c r="B24" s="14">
        <v>14045</v>
      </c>
      <c r="C24" s="11">
        <v>0</v>
      </c>
      <c r="D24" s="13">
        <f t="shared" si="1"/>
        <v>0</v>
      </c>
    </row>
    <row r="25" spans="1:4" ht="15">
      <c r="A25" s="4" t="s">
        <v>19</v>
      </c>
      <c r="B25" s="14">
        <v>412099</v>
      </c>
      <c r="C25" s="11">
        <f>448777+6350+82098+42369+862600</f>
        <v>1442194</v>
      </c>
      <c r="D25" s="13">
        <f t="shared" si="1"/>
        <v>3.499629943290326</v>
      </c>
    </row>
    <row r="26" spans="1:4" ht="15">
      <c r="A26" s="4" t="s">
        <v>10</v>
      </c>
      <c r="B26" s="14">
        <v>196966</v>
      </c>
      <c r="C26" s="11">
        <v>316776</v>
      </c>
      <c r="D26" s="13">
        <f t="shared" si="1"/>
        <v>1.6082775707482511</v>
      </c>
    </row>
    <row r="27" spans="1:4" ht="15">
      <c r="A27" s="4" t="s">
        <v>20</v>
      </c>
      <c r="B27" s="14">
        <v>415574</v>
      </c>
      <c r="C27" s="11">
        <f>2900+3745+9318</f>
        <v>15963</v>
      </c>
      <c r="D27" s="13">
        <f t="shared" si="1"/>
        <v>3.841193144903194E-2</v>
      </c>
    </row>
    <row r="28" spans="1:4" ht="15">
      <c r="A28" s="4" t="s">
        <v>21</v>
      </c>
      <c r="B28" s="14">
        <v>772586</v>
      </c>
      <c r="C28" s="11">
        <f>243947+145763+6450+31832+1200</f>
        <v>429192</v>
      </c>
      <c r="D28" s="13">
        <f t="shared" si="1"/>
        <v>0.55552650449270369</v>
      </c>
    </row>
    <row r="29" spans="1:4" ht="15">
      <c r="A29" s="4" t="s">
        <v>13</v>
      </c>
      <c r="B29" s="14">
        <v>1597830</v>
      </c>
      <c r="C29" s="11">
        <f>1686128-889000</f>
        <v>797128</v>
      </c>
      <c r="D29" s="13">
        <f t="shared" si="1"/>
        <v>0.49888160818109561</v>
      </c>
    </row>
    <row r="30" spans="1:4" ht="15">
      <c r="A30" s="4" t="s">
        <v>60</v>
      </c>
      <c r="B30" s="14">
        <v>0</v>
      </c>
      <c r="C30" s="17">
        <f>C74+C73</f>
        <v>870890</v>
      </c>
      <c r="D30" s="13"/>
    </row>
    <row r="31" spans="1:4" ht="15">
      <c r="A31" s="3" t="s">
        <v>22</v>
      </c>
      <c r="B31" s="18">
        <f>SUM(B19:B30)</f>
        <v>9166336</v>
      </c>
      <c r="C31" s="18">
        <f>SUM(C19:C30)</f>
        <v>7340963</v>
      </c>
      <c r="D31" s="16">
        <f t="shared" si="1"/>
        <v>0.80086121652097408</v>
      </c>
    </row>
    <row r="32" spans="1:4" ht="15">
      <c r="A32" s="3"/>
      <c r="B32" s="14"/>
      <c r="C32" s="11"/>
      <c r="D32" s="11"/>
    </row>
    <row r="33" spans="1:4" ht="15">
      <c r="A33" s="3" t="s">
        <v>23</v>
      </c>
      <c r="B33" s="14"/>
      <c r="C33" s="11"/>
      <c r="D33" s="11"/>
    </row>
    <row r="34" spans="1:4" ht="15">
      <c r="A34" s="4" t="s">
        <v>24</v>
      </c>
      <c r="B34" s="14">
        <v>675932</v>
      </c>
      <c r="C34" s="11">
        <v>326594</v>
      </c>
      <c r="D34" s="13">
        <f>C34/B34</f>
        <v>0.48317582242000673</v>
      </c>
    </row>
    <row r="35" spans="1:4" ht="15">
      <c r="A35" s="4" t="s">
        <v>25</v>
      </c>
      <c r="B35" s="14">
        <v>667144</v>
      </c>
      <c r="C35" s="11">
        <v>1055341</v>
      </c>
      <c r="D35" s="13">
        <f>C35/B35</f>
        <v>1.5818788747256964</v>
      </c>
    </row>
    <row r="36" spans="1:4" ht="15">
      <c r="A36" s="4" t="s">
        <v>26</v>
      </c>
      <c r="B36" s="14">
        <v>0</v>
      </c>
      <c r="C36" s="11">
        <v>63573</v>
      </c>
      <c r="D36" s="13"/>
    </row>
    <row r="37" spans="1:4" ht="15">
      <c r="A37" s="4" t="s">
        <v>27</v>
      </c>
      <c r="B37" s="14">
        <v>0</v>
      </c>
      <c r="C37" s="11">
        <f>451725+21013</f>
        <v>472738</v>
      </c>
      <c r="D37" s="13"/>
    </row>
    <row r="38" spans="1:4" ht="15">
      <c r="A38" s="4" t="s">
        <v>28</v>
      </c>
      <c r="B38" s="14">
        <v>0</v>
      </c>
      <c r="C38" s="11">
        <f>24319+12050+18527+14896+14985</f>
        <v>84777</v>
      </c>
      <c r="D38" s="13"/>
    </row>
    <row r="39" spans="1:4" ht="15">
      <c r="A39" s="4" t="s">
        <v>6</v>
      </c>
      <c r="B39" s="14">
        <v>0</v>
      </c>
      <c r="C39" s="11">
        <v>20782</v>
      </c>
      <c r="D39" s="13"/>
    </row>
    <row r="40" spans="1:4" ht="15">
      <c r="A40" s="4" t="s">
        <v>57</v>
      </c>
      <c r="B40" s="14">
        <v>240000</v>
      </c>
      <c r="C40" s="11">
        <v>0</v>
      </c>
      <c r="D40" s="13"/>
    </row>
    <row r="41" spans="1:4" ht="15">
      <c r="A41" s="4" t="s">
        <v>29</v>
      </c>
      <c r="B41" s="14">
        <v>600000</v>
      </c>
      <c r="C41" s="11">
        <v>100000</v>
      </c>
      <c r="D41" s="13">
        <f>C41/B41</f>
        <v>0.16666666666666666</v>
      </c>
    </row>
    <row r="42" spans="1:4" ht="15">
      <c r="A42" s="4" t="s">
        <v>30</v>
      </c>
      <c r="B42" s="14">
        <v>0</v>
      </c>
      <c r="C42" s="11">
        <f>38165+19050</f>
        <v>57215</v>
      </c>
      <c r="D42" s="13"/>
    </row>
    <row r="43" spans="1:4" ht="15">
      <c r="A43" s="4" t="s">
        <v>31</v>
      </c>
      <c r="B43" s="14">
        <v>0</v>
      </c>
      <c r="C43" s="11">
        <v>76200</v>
      </c>
      <c r="D43" s="13"/>
    </row>
    <row r="44" spans="1:4" ht="15">
      <c r="A44" s="4" t="s">
        <v>32</v>
      </c>
      <c r="B44" s="14">
        <v>0</v>
      </c>
      <c r="C44" s="11">
        <v>263878</v>
      </c>
      <c r="D44" s="13"/>
    </row>
    <row r="45" spans="1:4" ht="15">
      <c r="A45" s="3" t="s">
        <v>33</v>
      </c>
      <c r="B45" s="18">
        <f>SUM(B34:B41)</f>
        <v>2183076</v>
      </c>
      <c r="C45" s="18">
        <f>SUM(C34:C44)</f>
        <v>2521098</v>
      </c>
      <c r="D45" s="16">
        <f>C45/B45</f>
        <v>1.1548374861892119</v>
      </c>
    </row>
    <row r="46" spans="1:4" ht="15">
      <c r="A46" s="3"/>
      <c r="B46" s="14"/>
      <c r="C46" s="11"/>
      <c r="D46" s="11"/>
    </row>
    <row r="47" spans="1:4" ht="15">
      <c r="A47" s="3" t="s">
        <v>34</v>
      </c>
      <c r="B47" s="14"/>
      <c r="C47" s="11"/>
      <c r="D47" s="11"/>
    </row>
    <row r="48" spans="1:4" ht="15">
      <c r="A48" s="4" t="s">
        <v>35</v>
      </c>
      <c r="B48" s="12">
        <v>396161</v>
      </c>
      <c r="C48" s="11">
        <v>0</v>
      </c>
      <c r="D48" s="11">
        <f>C48/B48</f>
        <v>0</v>
      </c>
    </row>
    <row r="49" spans="1:4" ht="15">
      <c r="A49" s="3" t="s">
        <v>36</v>
      </c>
      <c r="B49" s="18">
        <f>SUM(B48)</f>
        <v>396161</v>
      </c>
      <c r="C49" s="18">
        <f>SUM(C48)</f>
        <v>0</v>
      </c>
      <c r="D49" s="19">
        <f>C49/B49</f>
        <v>0</v>
      </c>
    </row>
    <row r="50" spans="1:4" ht="15">
      <c r="A50" s="3"/>
      <c r="B50" s="14"/>
      <c r="C50" s="11"/>
      <c r="D50" s="11"/>
    </row>
    <row r="51" spans="1:4" ht="15">
      <c r="A51" s="3" t="s">
        <v>37</v>
      </c>
      <c r="B51" s="14"/>
      <c r="C51" s="11"/>
      <c r="D51" s="11"/>
    </row>
    <row r="52" spans="1:4" ht="45">
      <c r="A52" s="5" t="s">
        <v>38</v>
      </c>
      <c r="B52" s="14">
        <v>0</v>
      </c>
      <c r="C52" s="11">
        <f>1313837-639973-53900+8075+5000</f>
        <v>633039</v>
      </c>
      <c r="D52" s="13">
        <v>0</v>
      </c>
    </row>
    <row r="53" spans="1:4" ht="15">
      <c r="A53" s="5" t="s">
        <v>39</v>
      </c>
      <c r="B53" s="14">
        <v>382947</v>
      </c>
      <c r="C53" s="11">
        <v>0</v>
      </c>
      <c r="D53" s="13">
        <v>0</v>
      </c>
    </row>
    <row r="54" spans="1:4" ht="15">
      <c r="A54" s="4" t="s">
        <v>40</v>
      </c>
      <c r="B54" s="14">
        <v>8561</v>
      </c>
      <c r="C54" s="11">
        <f>47600+3200+18357+8400</f>
        <v>77557</v>
      </c>
      <c r="D54" s="13">
        <f>C54/B54</f>
        <v>9.0593388622824431</v>
      </c>
    </row>
    <row r="55" spans="1:4" ht="15">
      <c r="A55" s="4" t="s">
        <v>41</v>
      </c>
      <c r="B55" s="14">
        <v>0</v>
      </c>
      <c r="C55" s="11">
        <f>102016+51005</f>
        <v>153021</v>
      </c>
      <c r="D55" s="13">
        <v>0</v>
      </c>
    </row>
    <row r="56" spans="1:4" ht="15">
      <c r="A56" s="4" t="s">
        <v>42</v>
      </c>
      <c r="B56" s="14">
        <v>45463</v>
      </c>
      <c r="C56" s="11">
        <v>13075</v>
      </c>
      <c r="D56" s="13">
        <f>C56/B56</f>
        <v>0.28759650704968875</v>
      </c>
    </row>
    <row r="57" spans="1:4" ht="15">
      <c r="A57" s="3" t="s">
        <v>43</v>
      </c>
      <c r="B57" s="18">
        <f>SUM(B52:B56)</f>
        <v>436971</v>
      </c>
      <c r="C57" s="18">
        <f>SUM(C52:C56)</f>
        <v>876692</v>
      </c>
      <c r="D57" s="16">
        <f>C57/B57</f>
        <v>2.0062933238132508</v>
      </c>
    </row>
    <row r="58" spans="1:4" ht="15">
      <c r="A58" s="4"/>
      <c r="B58" s="14"/>
      <c r="C58" s="11"/>
      <c r="D58" s="11"/>
    </row>
    <row r="59" spans="1:4" ht="15">
      <c r="A59" s="3" t="s">
        <v>44</v>
      </c>
      <c r="B59" s="14">
        <f>44686716</f>
        <v>44686716</v>
      </c>
      <c r="C59" s="11">
        <f>18123242+242917+3486998+6773</f>
        <v>21859930</v>
      </c>
      <c r="D59" s="13">
        <f>C59/B59</f>
        <v>0.48918184097484363</v>
      </c>
    </row>
    <row r="60" spans="1:4" ht="15">
      <c r="A60" s="3" t="s">
        <v>45</v>
      </c>
      <c r="B60" s="14">
        <v>2176116</v>
      </c>
      <c r="C60" s="11">
        <f>127704+136788+772800+360</f>
        <v>1037652</v>
      </c>
      <c r="D60" s="13">
        <f>C60/B60</f>
        <v>0.47683671274876893</v>
      </c>
    </row>
    <row r="61" spans="1:4" ht="15">
      <c r="A61" s="3" t="s">
        <v>46</v>
      </c>
      <c r="B61" s="14">
        <v>0</v>
      </c>
      <c r="C61" s="11">
        <v>0</v>
      </c>
      <c r="D61" s="13">
        <v>0</v>
      </c>
    </row>
    <row r="62" spans="1:4" ht="15">
      <c r="A62" s="3" t="s">
        <v>47</v>
      </c>
      <c r="B62" s="12">
        <f>(10234+2520+5108)*12</f>
        <v>214344</v>
      </c>
      <c r="C62" s="11">
        <f>53900+11809+5610</f>
        <v>71319</v>
      </c>
      <c r="D62" s="13">
        <f>C62/B62</f>
        <v>0.33273149703280708</v>
      </c>
    </row>
    <row r="63" spans="1:4" ht="15">
      <c r="A63" s="3" t="s">
        <v>48</v>
      </c>
      <c r="B63" s="14">
        <f>115000*12</f>
        <v>1380000</v>
      </c>
      <c r="C63" s="11">
        <v>639973</v>
      </c>
      <c r="D63" s="13">
        <f>C63/B63</f>
        <v>0.46374855072463766</v>
      </c>
    </row>
    <row r="64" spans="1:4" ht="15">
      <c r="A64" s="3" t="s">
        <v>49</v>
      </c>
      <c r="B64" s="14">
        <v>0</v>
      </c>
      <c r="C64" s="11">
        <v>0</v>
      </c>
      <c r="D64" s="11"/>
    </row>
    <row r="65" spans="1:4" ht="15">
      <c r="A65" s="6"/>
    </row>
    <row r="66" spans="1:4" ht="18.75">
      <c r="A66" s="7" t="s">
        <v>50</v>
      </c>
      <c r="B66" s="20">
        <f>SUM(B16,B31,B45,B49,B57,B59:B64)</f>
        <v>65930771</v>
      </c>
      <c r="C66" s="20">
        <f>SUM(C16,C31,C45,C49,C57,C59:C64)</f>
        <v>36211461</v>
      </c>
      <c r="D66" s="21">
        <f>C66/B66</f>
        <v>0.54923460549247938</v>
      </c>
    </row>
    <row r="67" spans="1:4" ht="18.75">
      <c r="A67" s="7"/>
      <c r="B67" s="24"/>
      <c r="C67" s="24"/>
      <c r="D67" s="25"/>
    </row>
    <row r="68" spans="1:4">
      <c r="D68" s="8"/>
    </row>
    <row r="69" spans="1:4">
      <c r="A69" s="1" t="s">
        <v>51</v>
      </c>
    </row>
    <row r="70" spans="1:4">
      <c r="A70" s="1" t="s">
        <v>52</v>
      </c>
      <c r="C70" s="1">
        <v>268961</v>
      </c>
    </row>
    <row r="71" spans="1:4">
      <c r="A71" s="1" t="s">
        <v>53</v>
      </c>
      <c r="C71" s="1">
        <f>C44</f>
        <v>263878</v>
      </c>
    </row>
    <row r="72" spans="1:4">
      <c r="A72" s="1" t="s">
        <v>54</v>
      </c>
      <c r="C72" s="1">
        <f>C29</f>
        <v>797128</v>
      </c>
    </row>
    <row r="73" spans="1:4">
      <c r="A73" s="1" t="s">
        <v>58</v>
      </c>
      <c r="C73" s="1">
        <v>635000</v>
      </c>
    </row>
    <row r="74" spans="1:4">
      <c r="A74" s="1" t="s">
        <v>59</v>
      </c>
      <c r="C74" s="22">
        <v>235890</v>
      </c>
    </row>
    <row r="75" spans="1:4">
      <c r="D75" s="8"/>
    </row>
    <row r="76" spans="1:4">
      <c r="C76" s="8"/>
    </row>
  </sheetData>
  <mergeCells count="1">
    <mergeCell ref="A1:D1"/>
  </mergeCells>
  <printOptions horizontalCentered="1" verticalCentered="1"/>
  <pageMargins left="0.70866141732283472" right="0.70866141732283472" top="0.55118110236220474" bottom="0.55118110236220474" header="0.51181102362204722" footer="0.31496062992125984"/>
  <pageSetup paperSize="9" scale="71" firstPageNumber="0" orientation="portrait" r:id="rId1"/>
  <headerFooter>
    <oddFooter>&amp;L&amp;"Calibri,Általános"&amp;11 3. melléklet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zoomScaleNormal="100" zoomScalePageLayoutView="60" workbookViewId="0"/>
  </sheetViews>
  <sheetFormatPr defaultRowHeight="14.25"/>
  <cols>
    <col min="1" max="257" width="10.42578125" style="1"/>
    <col min="258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zoomScaleNormal="100" zoomScalePageLayoutView="60" workbookViewId="0"/>
  </sheetViews>
  <sheetFormatPr defaultRowHeight="14.25"/>
  <cols>
    <col min="1" max="257" width="10.42578125" style="1"/>
    <col min="258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Gábor</dc:creator>
  <cp:lastModifiedBy>User</cp:lastModifiedBy>
  <cp:revision>0</cp:revision>
  <cp:lastPrinted>2017-11-21T07:57:03Z</cp:lastPrinted>
  <dcterms:created xsi:type="dcterms:W3CDTF">2017-11-09T08:49:46Z</dcterms:created>
  <dcterms:modified xsi:type="dcterms:W3CDTF">2017-11-21T07:57:10Z</dcterms:modified>
</cp:coreProperties>
</file>