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/>
  </bookViews>
  <sheets>
    <sheet name="Munka1" sheetId="1" r:id="rId1"/>
    <sheet name="Munka2" sheetId="2" r:id="rId2"/>
    <sheet name="Munka3" sheetId="3" r:id="rId3"/>
  </sheets>
  <calcPr calcId="145621" iterateDelta="1E-4"/>
</workbook>
</file>

<file path=xl/calcChain.xml><?xml version="1.0" encoding="utf-8"?>
<calcChain xmlns="http://schemas.openxmlformats.org/spreadsheetml/2006/main">
  <c r="B93" i="1" l="1"/>
  <c r="C48" i="1"/>
  <c r="B91" i="1"/>
  <c r="C5" i="2"/>
  <c r="C4" i="2"/>
  <c r="D4" i="2" s="1"/>
  <c r="B3" i="2"/>
  <c r="B9" i="2" s="1"/>
  <c r="B82" i="1"/>
  <c r="B81" i="1"/>
  <c r="C69" i="1"/>
  <c r="C55" i="1"/>
  <c r="C54" i="1"/>
  <c r="C53" i="1"/>
  <c r="C61" i="1" s="1"/>
  <c r="C44" i="1"/>
  <c r="B80" i="1" s="1"/>
  <c r="C41" i="1"/>
  <c r="B78" i="1" s="1"/>
  <c r="B37" i="1"/>
  <c r="C33" i="1"/>
  <c r="C37" i="1" s="1"/>
  <c r="B77" i="1" s="1"/>
  <c r="B29" i="1"/>
  <c r="B64" i="1" s="1"/>
  <c r="C28" i="1"/>
  <c r="C27" i="1"/>
  <c r="C19" i="1"/>
  <c r="C14" i="1"/>
  <c r="C11" i="1"/>
  <c r="C10" i="1"/>
  <c r="C23" i="1" s="1"/>
  <c r="C3" i="2" l="1"/>
  <c r="C9" i="2" s="1"/>
  <c r="C29" i="1"/>
  <c r="B76" i="1" s="1"/>
  <c r="D9" i="2"/>
  <c r="D11" i="2"/>
  <c r="C15" i="1"/>
  <c r="C51" i="1"/>
  <c r="D3" i="2"/>
  <c r="B84" i="1" l="1"/>
  <c r="B95" i="1" s="1"/>
  <c r="C64" i="1"/>
</calcChain>
</file>

<file path=xl/sharedStrings.xml><?xml version="1.0" encoding="utf-8"?>
<sst xmlns="http://schemas.openxmlformats.org/spreadsheetml/2006/main" count="90" uniqueCount="76">
  <si>
    <t>2016 Költsévetés elszámolás  Városüzemeltetés</t>
  </si>
  <si>
    <t>Btto érték 2016 terv</t>
  </si>
  <si>
    <t>2016.év teljesülés</t>
  </si>
  <si>
    <t>ZÖLDTERÜLET</t>
  </si>
  <si>
    <t>vegyszerbeszerzés kiadásai</t>
  </si>
  <si>
    <t>hajtó- és kenőanyag</t>
  </si>
  <si>
    <t>munkaruha</t>
  </si>
  <si>
    <t>karbantartási anyag</t>
  </si>
  <si>
    <t>egyéb készlet beszerzés</t>
  </si>
  <si>
    <t>vásárolt élelmezés</t>
  </si>
  <si>
    <t>egyéb bérleti és lízing díjak</t>
  </si>
  <si>
    <t>egyéb gép karbantartás</t>
  </si>
  <si>
    <t>biztosítási szolgáltatási díjak</t>
  </si>
  <si>
    <t>egyéb üzemeltetési, fenntartási szolg.</t>
  </si>
  <si>
    <t>gépek, járművek felújítása</t>
  </si>
  <si>
    <t>ZÖLDTERÜLET ÖSSZESEN:</t>
  </si>
  <si>
    <t>KÖZTERÜLET</t>
  </si>
  <si>
    <t>hajtó- és kenőanyagok</t>
  </si>
  <si>
    <t>egyéb üzemeltetési kiadások</t>
  </si>
  <si>
    <t>karbantartási anyagok</t>
  </si>
  <si>
    <t>egyéb készlet</t>
  </si>
  <si>
    <t>gépek karbantartása</t>
  </si>
  <si>
    <t>egyéb üzemeltetési, fenntartási kiadások</t>
  </si>
  <si>
    <t>egyéb különféle dologi kiadás</t>
  </si>
  <si>
    <t>KÖZTERÜLET ÖSSZESEN:</t>
  </si>
  <si>
    <t>AC RAKTÁR</t>
  </si>
  <si>
    <t>villamosenergia díja</t>
  </si>
  <si>
    <t>gázenergia díja</t>
  </si>
  <si>
    <t>víz- és csatorna díja</t>
  </si>
  <si>
    <t>szemétszállítás</t>
  </si>
  <si>
    <t>AC raktár bérleti díja</t>
  </si>
  <si>
    <t>AC RAKTÁR ÖSSZESEN:</t>
  </si>
  <si>
    <t>SPORTPÁLYA</t>
  </si>
  <si>
    <t>üzemanyag</t>
  </si>
  <si>
    <t>SPORTPÁLYA ÖSSZESEN:</t>
  </si>
  <si>
    <t>VÁROSÜZEMELTETÉSI FELADATOK</t>
  </si>
  <si>
    <t>hajtó és kenőanyag</t>
  </si>
  <si>
    <t>Posta, telefon,</t>
  </si>
  <si>
    <t>Szakértői szolgáltatások (munkavédelem, kockázatelemzés,  könyvelés, ügyvédi díjak )</t>
  </si>
  <si>
    <t>Egyéb szolgáltatások (Hatósági díjak, bankszámlavezetés)</t>
  </si>
  <si>
    <t>Beruházási kiadások</t>
  </si>
  <si>
    <t>VÁROSÜZEMLETÉSI FELADATOK ÖSSZESEN</t>
  </si>
  <si>
    <t>Bér, alkalmi foglalkoztatás,  + járulékai</t>
  </si>
  <si>
    <t>Erzsébet út. + járulékai</t>
  </si>
  <si>
    <t>Jubileumi jutalom+ járulékai 2fő</t>
  </si>
  <si>
    <t>Távolsági bérlet hozzájárulás</t>
  </si>
  <si>
    <t>Gk átalány</t>
  </si>
  <si>
    <t>Rehab hozzájárulás</t>
  </si>
  <si>
    <t>Foglalkoztatási támogatással fedezett bér+járulék</t>
  </si>
  <si>
    <t>Egyéb személyi jellegű juttatások+járuléka</t>
  </si>
  <si>
    <t>MINDÖSSZESEN</t>
  </si>
  <si>
    <t>Önkormányzati támogatás közfeladat ellátására</t>
  </si>
  <si>
    <t>Foglalkoztatási támogatás</t>
  </si>
  <si>
    <t>Amortizáció</t>
  </si>
  <si>
    <t>Besorolás a Számviteli törvény szerinti beszámolóban</t>
  </si>
  <si>
    <t>Anyagjellegű ráfordítások</t>
  </si>
  <si>
    <t>Zöldterület összesen:</t>
  </si>
  <si>
    <t>Közterület összesen</t>
  </si>
  <si>
    <t>AC raktár</t>
  </si>
  <si>
    <t>Sportpálya</t>
  </si>
  <si>
    <t>Városüzemeltetési feladatokból:</t>
  </si>
  <si>
    <t>támogatással szemben nem kerültek elszámolásra.</t>
  </si>
  <si>
    <t>A személyi jellegű ráfordítások tartalmazzák a  2016. december havi  személyi jellegű ráfordításokat bruttó módon.</t>
  </si>
  <si>
    <t>A pénzügyi rendezésük csak részben történt meg.</t>
  </si>
  <si>
    <t>49.sor</t>
  </si>
  <si>
    <t>Bér</t>
  </si>
  <si>
    <t>Járulék</t>
  </si>
  <si>
    <t>Bruttó</t>
  </si>
  <si>
    <t>Jubileumi</t>
  </si>
  <si>
    <t>Betegszaba</t>
  </si>
  <si>
    <t>Táblában bér+járulék</t>
  </si>
  <si>
    <t>A táblázat olyan általános költségeket is tartalmaz, melyek a közfeladatra kapott</t>
  </si>
  <si>
    <t xml:space="preserve">Ezek: </t>
  </si>
  <si>
    <t>Összesen</t>
  </si>
  <si>
    <t>Összes Anyagjellegű ráfordítás</t>
  </si>
  <si>
    <t>Anyagjellegű ráfordítások támogatással fedezett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</si>
</sst>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H_U_F_-;\-* #,##0.00\ _H_U_F_-;_-* &quot;-&quot;??\ _H_U_F_-;_-@_-"/>
    <numFmt numFmtId="165" formatCode="_-* #,##0.00\ _H_U_F_-;\-* #,##0.00\ _H_U_F_-;_-* \-??\ _H_U_F_-;_-@_-"/>
    <numFmt numFmtId="166" formatCode="#,##0&quot; Ft&quot;;[Red]\-#,##0&quot; Ft&quot;"/>
    <numFmt numFmtId="167" formatCode="#,##0\ [$Ft-40E];[Red]\-#,##0\ [$Ft-40E]"/>
    <numFmt numFmtId="168" formatCode="yyyy\-mm\-dd"/>
    <numFmt numFmtId="169" formatCode="#,##0&quot; Ft&quot;"/>
    <numFmt numFmtId="170" formatCode="_-* #,##0\ _H_U_F_-;\-* #,##0\ _H_U_F_-;_-* &quot;-&quot;??\ _H_U_F_-;_-@_-"/>
  </numFmts>
  <fonts count="12" x14ac:knownFonts="1">
    <font>
      <sz val="10"/>
      <name val="Arial"/>
      <family val="2"/>
      <charset val="238"/>
    </font>
    <font>
      <sz val="10"/>
      <name val="Arial"/>
      <charset val="238"/>
    </font>
    <font>
      <sz val="11"/>
      <color rgb="FF000000"/>
      <name val="Arial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8EB4E3"/>
        <bgColor rgb="FF9999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1" fillId="0" borderId="0" applyBorder="0" applyAlignment="0" applyProtection="0"/>
    <xf numFmtId="165" fontId="10" fillId="0" borderId="0"/>
  </cellStyleXfs>
  <cellXfs count="41">
    <xf numFmtId="0" fontId="0" fillId="0" borderId="0" xfId="0"/>
    <xf numFmtId="165" fontId="2" fillId="0" borderId="0" xfId="2" applyFont="1" applyBorder="1" applyAlignment="1" applyProtection="1"/>
    <xf numFmtId="165" fontId="0" fillId="0" borderId="0" xfId="2" applyFont="1" applyBorder="1" applyAlignment="1" applyProtection="1"/>
    <xf numFmtId="165" fontId="3" fillId="0" borderId="1" xfId="2" applyFont="1" applyBorder="1" applyAlignment="1" applyProtection="1"/>
    <xf numFmtId="165" fontId="4" fillId="0" borderId="1" xfId="2" applyFont="1" applyBorder="1" applyAlignment="1" applyProtection="1">
      <alignment horizontal="center" vertical="center"/>
    </xf>
    <xf numFmtId="165" fontId="4" fillId="0" borderId="1" xfId="2" applyFont="1" applyBorder="1" applyAlignment="1" applyProtection="1">
      <alignment horizontal="center"/>
    </xf>
    <xf numFmtId="165" fontId="4" fillId="0" borderId="1" xfId="2" applyFont="1" applyBorder="1" applyAlignment="1" applyProtection="1"/>
    <xf numFmtId="165" fontId="5" fillId="0" borderId="1" xfId="2" applyFont="1" applyBorder="1" applyAlignment="1" applyProtection="1"/>
    <xf numFmtId="166" fontId="5" fillId="0" borderId="1" xfId="2" applyNumberFormat="1" applyFont="1" applyBorder="1" applyAlignment="1" applyProtection="1"/>
    <xf numFmtId="167" fontId="5" fillId="0" borderId="1" xfId="2" applyNumberFormat="1" applyFont="1" applyBorder="1" applyAlignment="1" applyProtection="1"/>
    <xf numFmtId="166" fontId="4" fillId="2" borderId="1" xfId="2" applyNumberFormat="1" applyFont="1" applyFill="1" applyBorder="1" applyAlignment="1" applyProtection="1"/>
    <xf numFmtId="167" fontId="4" fillId="2" borderId="1" xfId="2" applyNumberFormat="1" applyFont="1" applyFill="1" applyBorder="1" applyAlignment="1" applyProtection="1"/>
    <xf numFmtId="166" fontId="4" fillId="0" borderId="1" xfId="2" applyNumberFormat="1" applyFont="1" applyBorder="1" applyAlignment="1" applyProtection="1"/>
    <xf numFmtId="168" fontId="5" fillId="0" borderId="2" xfId="2" applyNumberFormat="1" applyFont="1" applyBorder="1" applyAlignment="1" applyProtection="1">
      <alignment horizontal="left" wrapText="1"/>
    </xf>
    <xf numFmtId="165" fontId="5" fillId="0" borderId="2" xfId="2" applyFont="1" applyBorder="1" applyAlignment="1" applyProtection="1"/>
    <xf numFmtId="169" fontId="5" fillId="0" borderId="2" xfId="2" applyNumberFormat="1" applyFont="1" applyBorder="1" applyAlignment="1" applyProtection="1">
      <alignment horizontal="right"/>
    </xf>
    <xf numFmtId="165" fontId="2" fillId="0" borderId="2" xfId="2" applyFont="1" applyBorder="1" applyAlignment="1" applyProtection="1"/>
    <xf numFmtId="167" fontId="2" fillId="0" borderId="2" xfId="2" applyNumberFormat="1" applyFont="1" applyBorder="1" applyAlignment="1" applyProtection="1">
      <alignment wrapText="1"/>
    </xf>
    <xf numFmtId="165" fontId="4" fillId="0" borderId="1" xfId="2" applyFont="1" applyBorder="1" applyAlignment="1" applyProtection="1">
      <alignment wrapText="1"/>
    </xf>
    <xf numFmtId="166" fontId="5" fillId="2" borderId="1" xfId="2" applyNumberFormat="1" applyFont="1" applyFill="1" applyBorder="1" applyAlignment="1" applyProtection="1"/>
    <xf numFmtId="165" fontId="4" fillId="0" borderId="0" xfId="2" applyFont="1" applyBorder="1" applyAlignment="1" applyProtection="1"/>
    <xf numFmtId="166" fontId="5" fillId="0" borderId="0" xfId="2" applyNumberFormat="1" applyFont="1" applyBorder="1" applyAlignment="1" applyProtection="1"/>
    <xf numFmtId="167" fontId="4" fillId="2" borderId="0" xfId="2" applyNumberFormat="1" applyFont="1" applyFill="1" applyBorder="1" applyAlignment="1" applyProtection="1"/>
    <xf numFmtId="167" fontId="2" fillId="0" borderId="0" xfId="2" applyNumberFormat="1" applyFont="1" applyBorder="1" applyAlignment="1" applyProtection="1"/>
    <xf numFmtId="165" fontId="5" fillId="0" borderId="0" xfId="2" applyFont="1" applyBorder="1" applyAlignment="1" applyProtection="1"/>
    <xf numFmtId="165" fontId="6" fillId="0" borderId="0" xfId="2" applyFont="1" applyBorder="1" applyAlignment="1" applyProtection="1"/>
    <xf numFmtId="166" fontId="6" fillId="3" borderId="0" xfId="2" applyNumberFormat="1" applyFont="1" applyFill="1" applyBorder="1" applyAlignment="1" applyProtection="1"/>
    <xf numFmtId="168" fontId="4" fillId="0" borderId="0" xfId="2" applyNumberFormat="1" applyFont="1" applyBorder="1" applyAlignment="1" applyProtection="1">
      <alignment horizontal="left" wrapText="1"/>
    </xf>
    <xf numFmtId="169" fontId="4" fillId="0" borderId="0" xfId="2" applyNumberFormat="1" applyFont="1" applyBorder="1" applyAlignment="1" applyProtection="1"/>
    <xf numFmtId="165" fontId="7" fillId="0" borderId="0" xfId="2" applyFont="1" applyBorder="1" applyAlignment="1" applyProtection="1"/>
    <xf numFmtId="0" fontId="7" fillId="0" borderId="0" xfId="0" applyFont="1"/>
    <xf numFmtId="168" fontId="4" fillId="0" borderId="0" xfId="2" applyNumberFormat="1" applyFont="1" applyBorder="1" applyAlignment="1" applyProtection="1">
      <alignment horizontal="right"/>
    </xf>
    <xf numFmtId="168" fontId="4" fillId="0" borderId="0" xfId="2" applyNumberFormat="1" applyFont="1" applyBorder="1" applyAlignment="1" applyProtection="1">
      <alignment horizontal="left"/>
    </xf>
    <xf numFmtId="165" fontId="8" fillId="0" borderId="0" xfId="2" applyFont="1" applyBorder="1" applyAlignment="1" applyProtection="1"/>
    <xf numFmtId="0" fontId="9" fillId="0" borderId="0" xfId="0" applyFont="1"/>
    <xf numFmtId="170" fontId="1" fillId="0" borderId="0" xfId="1" applyNumberFormat="1" applyBorder="1" applyAlignment="1" applyProtection="1"/>
    <xf numFmtId="37" fontId="2" fillId="0" borderId="0" xfId="2" applyNumberFormat="1" applyFont="1" applyBorder="1" applyAlignment="1" applyProtection="1">
      <alignment horizontal="right"/>
    </xf>
    <xf numFmtId="165" fontId="8" fillId="0" borderId="0" xfId="2" applyFont="1" applyBorder="1" applyAlignment="1" applyProtection="1">
      <alignment wrapText="1"/>
    </xf>
    <xf numFmtId="165" fontId="2" fillId="0" borderId="0" xfId="2" applyFont="1" applyBorder="1" applyAlignment="1" applyProtection="1">
      <alignment vertical="center" wrapText="1"/>
    </xf>
    <xf numFmtId="165" fontId="2" fillId="0" borderId="0" xfId="2" applyFont="1" applyBorder="1" applyAlignment="1" applyProtection="1">
      <alignment horizontal="left" vertical="center"/>
    </xf>
    <xf numFmtId="165" fontId="11" fillId="0" borderId="3" xfId="2" applyFont="1" applyBorder="1" applyAlignment="1" applyProtection="1">
      <alignment horizontal="center" vertical="center"/>
    </xf>
  </cellXfs>
  <cellStyles count="3">
    <cellStyle name="Ezres" xfId="1" builtinId="3"/>
    <cellStyle name="Normál" xfId="0" builtinId="0"/>
    <cellStyle name="TableStyleLigh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98"/>
  <sheetViews>
    <sheetView tabSelected="1" zoomScaleNormal="100" zoomScalePageLayoutView="60" workbookViewId="0">
      <selection sqref="A1:C1"/>
    </sheetView>
  </sheetViews>
  <sheetFormatPr defaultRowHeight="14.25" x14ac:dyDescent="0.2"/>
  <cols>
    <col min="1" max="1" width="38.42578125" style="1"/>
    <col min="2" max="2" width="28" style="1"/>
    <col min="3" max="3" width="25.28515625" style="1"/>
    <col min="4" max="4" width="23.28515625" style="1"/>
    <col min="5" max="5" width="20.42578125" style="1"/>
    <col min="6" max="6" width="20.28515625" style="1"/>
    <col min="7" max="7" width="20.85546875" style="1"/>
    <col min="8" max="8" width="5.7109375" style="1"/>
    <col min="9" max="258" width="10.85546875" style="1"/>
    <col min="259" max="1025" width="9"/>
  </cols>
  <sheetData>
    <row r="1" spans="1:257" ht="57.75" customHeight="1" x14ac:dyDescent="0.2">
      <c r="A1" s="40" t="s">
        <v>0</v>
      </c>
      <c r="B1" s="40"/>
      <c r="C1" s="40"/>
      <c r="IS1" s="2"/>
      <c r="IT1" s="2"/>
      <c r="IU1" s="2"/>
      <c r="IV1" s="2"/>
      <c r="IW1" s="2"/>
    </row>
    <row r="2" spans="1:257" ht="21" x14ac:dyDescent="0.35">
      <c r="A2" s="3"/>
      <c r="B2" s="4" t="s">
        <v>1</v>
      </c>
      <c r="C2" s="5" t="s">
        <v>2</v>
      </c>
      <c r="IS2" s="2"/>
      <c r="IT2" s="2"/>
      <c r="IU2" s="2"/>
      <c r="IV2" s="2"/>
      <c r="IW2" s="2"/>
    </row>
    <row r="3" spans="1:257" ht="15" x14ac:dyDescent="0.25">
      <c r="A3" s="6" t="s">
        <v>3</v>
      </c>
      <c r="B3" s="7"/>
      <c r="C3" s="7"/>
      <c r="IS3" s="2"/>
      <c r="IT3" s="2"/>
      <c r="IU3" s="2"/>
      <c r="IV3" s="2"/>
      <c r="IW3" s="2"/>
    </row>
    <row r="4" spans="1:257" ht="15" x14ac:dyDescent="0.25">
      <c r="A4" s="7" t="s">
        <v>4</v>
      </c>
      <c r="B4" s="8">
        <v>97798</v>
      </c>
      <c r="C4" s="9">
        <v>97798</v>
      </c>
      <c r="IS4" s="2"/>
      <c r="IT4" s="2"/>
      <c r="IU4" s="2"/>
      <c r="IV4" s="2"/>
      <c r="IW4" s="2"/>
    </row>
    <row r="5" spans="1:257" ht="15" x14ac:dyDescent="0.25">
      <c r="A5" s="7" t="s">
        <v>5</v>
      </c>
      <c r="B5" s="8">
        <v>1528217</v>
      </c>
      <c r="C5" s="9">
        <v>1625524</v>
      </c>
      <c r="IS5" s="2"/>
      <c r="IT5" s="2"/>
      <c r="IU5" s="2"/>
      <c r="IV5" s="2"/>
      <c r="IW5" s="2"/>
    </row>
    <row r="6" spans="1:257" ht="15" x14ac:dyDescent="0.25">
      <c r="A6" s="7" t="s">
        <v>6</v>
      </c>
      <c r="B6" s="8">
        <v>15598</v>
      </c>
      <c r="C6" s="9">
        <v>12345</v>
      </c>
      <c r="IS6" s="2"/>
      <c r="IT6" s="2"/>
      <c r="IU6" s="2"/>
      <c r="IV6" s="2"/>
      <c r="IW6" s="2"/>
    </row>
    <row r="7" spans="1:257" ht="15" x14ac:dyDescent="0.25">
      <c r="A7" s="7" t="s">
        <v>7</v>
      </c>
      <c r="B7" s="8">
        <v>484989</v>
      </c>
      <c r="C7" s="9">
        <v>522631</v>
      </c>
      <c r="IS7" s="2"/>
      <c r="IT7" s="2"/>
      <c r="IU7" s="2"/>
      <c r="IV7" s="2"/>
      <c r="IW7" s="2"/>
    </row>
    <row r="8" spans="1:257" ht="15" x14ac:dyDescent="0.25">
      <c r="A8" s="7" t="s">
        <v>8</v>
      </c>
      <c r="B8" s="8">
        <v>484125</v>
      </c>
      <c r="C8" s="9">
        <v>523621</v>
      </c>
      <c r="IS8" s="2"/>
      <c r="IT8" s="2"/>
      <c r="IU8" s="2"/>
      <c r="IV8" s="2"/>
      <c r="IW8" s="2"/>
    </row>
    <row r="9" spans="1:257" ht="15" x14ac:dyDescent="0.25">
      <c r="A9" s="7" t="s">
        <v>9</v>
      </c>
      <c r="B9" s="8">
        <v>57607</v>
      </c>
      <c r="C9" s="9">
        <v>66436</v>
      </c>
      <c r="IS9" s="2"/>
      <c r="IT9" s="2"/>
      <c r="IU9" s="2"/>
      <c r="IV9" s="2"/>
      <c r="IW9" s="2"/>
    </row>
    <row r="10" spans="1:257" ht="15" x14ac:dyDescent="0.25">
      <c r="A10" s="7" t="s">
        <v>10</v>
      </c>
      <c r="B10" s="8">
        <v>121679</v>
      </c>
      <c r="C10" s="9">
        <f>9293+115145</f>
        <v>124438</v>
      </c>
      <c r="IS10" s="2"/>
      <c r="IT10" s="2"/>
      <c r="IU10" s="2"/>
      <c r="IV10" s="2"/>
      <c r="IW10" s="2"/>
    </row>
    <row r="11" spans="1:257" ht="15" x14ac:dyDescent="0.25">
      <c r="A11" s="7" t="s">
        <v>11</v>
      </c>
      <c r="B11" s="8">
        <v>246688</v>
      </c>
      <c r="C11" s="9">
        <f>159254+131400</f>
        <v>290654</v>
      </c>
      <c r="IS11" s="2"/>
      <c r="IT11" s="2"/>
      <c r="IU11" s="2"/>
      <c r="IV11" s="2"/>
      <c r="IW11" s="2"/>
    </row>
    <row r="12" spans="1:257" ht="15" x14ac:dyDescent="0.25">
      <c r="A12" s="7" t="s">
        <v>12</v>
      </c>
      <c r="B12" s="8">
        <v>109801</v>
      </c>
      <c r="C12" s="9">
        <v>53557</v>
      </c>
      <c r="IS12" s="2"/>
      <c r="IT12" s="2"/>
      <c r="IU12" s="2"/>
      <c r="IV12" s="2"/>
      <c r="IW12" s="2"/>
    </row>
    <row r="13" spans="1:257" ht="15" x14ac:dyDescent="0.25">
      <c r="A13" s="7" t="s">
        <v>13</v>
      </c>
      <c r="B13" s="8">
        <v>342005</v>
      </c>
      <c r="C13" s="9">
        <v>395665</v>
      </c>
      <c r="IS13" s="2"/>
      <c r="IT13" s="2"/>
      <c r="IU13" s="2"/>
      <c r="IV13" s="2"/>
      <c r="IW13" s="2"/>
    </row>
    <row r="14" spans="1:257" ht="15" x14ac:dyDescent="0.25">
      <c r="A14" s="7" t="s">
        <v>14</v>
      </c>
      <c r="B14" s="8">
        <v>588910</v>
      </c>
      <c r="C14" s="9">
        <f>2371055*0.3582</f>
        <v>849311.90100000007</v>
      </c>
      <c r="IS14" s="2"/>
      <c r="IT14" s="2"/>
      <c r="IU14" s="2"/>
      <c r="IV14" s="2"/>
      <c r="IW14" s="2"/>
    </row>
    <row r="15" spans="1:257" ht="15" x14ac:dyDescent="0.25">
      <c r="A15" s="6" t="s">
        <v>15</v>
      </c>
      <c r="B15" s="10">
        <v>4077417</v>
      </c>
      <c r="C15" s="11">
        <f>SUM(C4:C14)</f>
        <v>4561980.9010000005</v>
      </c>
      <c r="IS15" s="2"/>
      <c r="IT15" s="2"/>
      <c r="IU15" s="2"/>
      <c r="IV15" s="2"/>
      <c r="IW15" s="2"/>
    </row>
    <row r="16" spans="1:257" ht="15" x14ac:dyDescent="0.25">
      <c r="A16" s="6"/>
      <c r="B16" s="12"/>
      <c r="C16" s="9"/>
      <c r="IS16" s="2"/>
      <c r="IT16" s="2"/>
      <c r="IU16" s="2"/>
      <c r="IV16" s="2"/>
      <c r="IW16" s="2"/>
    </row>
    <row r="17" spans="1:257" ht="15" x14ac:dyDescent="0.25">
      <c r="A17" s="6" t="s">
        <v>16</v>
      </c>
      <c r="B17" s="7"/>
      <c r="C17" s="9"/>
      <c r="IS17" s="2"/>
      <c r="IT17" s="2"/>
      <c r="IU17" s="2"/>
      <c r="IV17" s="2"/>
      <c r="IW17" s="2"/>
    </row>
    <row r="18" spans="1:257" ht="15" x14ac:dyDescent="0.25">
      <c r="A18" s="7" t="s">
        <v>17</v>
      </c>
      <c r="B18" s="8">
        <v>2399994</v>
      </c>
      <c r="C18" s="9">
        <v>2552811</v>
      </c>
      <c r="IS18" s="2"/>
      <c r="IT18" s="2"/>
      <c r="IU18" s="2"/>
      <c r="IV18" s="2"/>
      <c r="IW18" s="2"/>
    </row>
    <row r="19" spans="1:257" ht="15" x14ac:dyDescent="0.25">
      <c r="A19" s="7" t="s">
        <v>6</v>
      </c>
      <c r="B19" s="8">
        <v>390708</v>
      </c>
      <c r="C19" s="9">
        <f>242592-C6</f>
        <v>230247</v>
      </c>
      <c r="IS19" s="2"/>
      <c r="IT19" s="2"/>
      <c r="IU19" s="2"/>
      <c r="IV19" s="2"/>
      <c r="IW19" s="2"/>
    </row>
    <row r="20" spans="1:257" ht="15" x14ac:dyDescent="0.25">
      <c r="A20" s="7" t="s">
        <v>18</v>
      </c>
      <c r="B20" s="8">
        <v>816440</v>
      </c>
      <c r="C20" s="9">
        <v>825640</v>
      </c>
      <c r="IS20" s="2"/>
      <c r="IT20" s="2"/>
      <c r="IU20" s="2"/>
      <c r="IV20" s="2"/>
      <c r="IW20" s="2"/>
    </row>
    <row r="21" spans="1:257" ht="15" x14ac:dyDescent="0.25">
      <c r="A21" s="7" t="s">
        <v>19</v>
      </c>
      <c r="B21" s="8">
        <v>936355</v>
      </c>
      <c r="C21" s="9">
        <v>945855</v>
      </c>
      <c r="IS21" s="2"/>
      <c r="IT21" s="2"/>
      <c r="IU21" s="2"/>
      <c r="IV21" s="2"/>
      <c r="IW21" s="2"/>
    </row>
    <row r="22" spans="1:257" ht="15" x14ac:dyDescent="0.25">
      <c r="A22" s="7" t="s">
        <v>20</v>
      </c>
      <c r="B22" s="8">
        <v>625287</v>
      </c>
      <c r="C22" s="9">
        <v>786604</v>
      </c>
      <c r="IS22" s="2"/>
      <c r="IT22" s="2"/>
      <c r="IU22" s="2"/>
      <c r="IV22" s="2"/>
      <c r="IW22" s="2"/>
    </row>
    <row r="23" spans="1:257" ht="15" x14ac:dyDescent="0.25">
      <c r="A23" s="7" t="s">
        <v>10</v>
      </c>
      <c r="B23" s="8">
        <v>18719</v>
      </c>
      <c r="C23" s="9">
        <f>126102-C10+11712</f>
        <v>13376</v>
      </c>
      <c r="IS23" s="2"/>
      <c r="IT23" s="2"/>
      <c r="IU23" s="2"/>
      <c r="IV23" s="2"/>
      <c r="IW23" s="2"/>
    </row>
    <row r="24" spans="1:257" ht="15" x14ac:dyDescent="0.25">
      <c r="A24" s="7" t="s">
        <v>21</v>
      </c>
      <c r="B24" s="8">
        <v>412099</v>
      </c>
      <c r="C24" s="9">
        <v>335000</v>
      </c>
      <c r="IS24" s="2"/>
      <c r="IT24" s="2"/>
      <c r="IU24" s="2"/>
      <c r="IV24" s="2"/>
      <c r="IW24" s="2"/>
    </row>
    <row r="25" spans="1:257" ht="15" x14ac:dyDescent="0.25">
      <c r="A25" s="7" t="s">
        <v>12</v>
      </c>
      <c r="B25" s="8">
        <v>196966</v>
      </c>
      <c r="C25" s="9">
        <v>52308</v>
      </c>
      <c r="IS25" s="2"/>
      <c r="IT25" s="2"/>
      <c r="IU25" s="2"/>
      <c r="IV25" s="2"/>
      <c r="IW25" s="2"/>
    </row>
    <row r="26" spans="1:257" ht="15" x14ac:dyDescent="0.25">
      <c r="A26" s="7" t="s">
        <v>22</v>
      </c>
      <c r="B26" s="8">
        <v>360883</v>
      </c>
      <c r="C26" s="9">
        <v>395785</v>
      </c>
      <c r="IS26" s="2"/>
      <c r="IT26" s="2"/>
      <c r="IU26" s="2"/>
      <c r="IV26" s="2"/>
      <c r="IW26" s="2"/>
    </row>
    <row r="27" spans="1:257" ht="15" x14ac:dyDescent="0.25">
      <c r="A27" s="7" t="s">
        <v>23</v>
      </c>
      <c r="B27" s="8">
        <v>140185</v>
      </c>
      <c r="C27" s="9">
        <f>667307+15900+52589-493674</f>
        <v>242122</v>
      </c>
      <c r="IS27" s="2"/>
      <c r="IT27" s="2"/>
      <c r="IU27" s="2"/>
      <c r="IV27" s="2"/>
      <c r="IW27" s="2"/>
    </row>
    <row r="28" spans="1:257" ht="15" x14ac:dyDescent="0.25">
      <c r="A28" s="7" t="s">
        <v>14</v>
      </c>
      <c r="B28" s="8">
        <v>1075542</v>
      </c>
      <c r="C28" s="9">
        <f>2371055-849312+12477</f>
        <v>1534220</v>
      </c>
      <c r="IS28" s="2"/>
      <c r="IT28" s="2"/>
      <c r="IU28" s="2"/>
      <c r="IV28" s="2"/>
      <c r="IW28" s="2"/>
    </row>
    <row r="29" spans="1:257" ht="15" x14ac:dyDescent="0.25">
      <c r="A29" s="6" t="s">
        <v>24</v>
      </c>
      <c r="B29" s="10">
        <f>SUM(B18:B28)</f>
        <v>7373178</v>
      </c>
      <c r="C29" s="11">
        <f>SUM(C18:C28)</f>
        <v>7913968</v>
      </c>
      <c r="IS29" s="2"/>
      <c r="IT29" s="2"/>
      <c r="IU29" s="2"/>
      <c r="IV29" s="2"/>
      <c r="IW29" s="2"/>
    </row>
    <row r="30" spans="1:257" ht="15" x14ac:dyDescent="0.25">
      <c r="A30" s="6"/>
      <c r="B30" s="12"/>
      <c r="C30" s="9"/>
      <c r="IS30" s="2"/>
      <c r="IT30" s="2"/>
      <c r="IU30" s="2"/>
      <c r="IV30" s="2"/>
      <c r="IW30" s="2"/>
    </row>
    <row r="31" spans="1:257" ht="15" x14ac:dyDescent="0.25">
      <c r="A31" s="6" t="s">
        <v>25</v>
      </c>
      <c r="B31" s="7"/>
      <c r="C31" s="9"/>
      <c r="IS31" s="2"/>
      <c r="IT31" s="2"/>
      <c r="IU31" s="2"/>
      <c r="IV31" s="2"/>
      <c r="IW31" s="2"/>
    </row>
    <row r="32" spans="1:257" ht="15" x14ac:dyDescent="0.25">
      <c r="A32" s="7" t="s">
        <v>26</v>
      </c>
      <c r="B32" s="8">
        <v>203652</v>
      </c>
      <c r="C32" s="9">
        <v>390049</v>
      </c>
      <c r="IS32" s="2"/>
      <c r="IT32" s="2"/>
      <c r="IU32" s="2"/>
      <c r="IV32" s="2"/>
      <c r="IW32" s="2"/>
    </row>
    <row r="33" spans="1:257" ht="15" x14ac:dyDescent="0.25">
      <c r="A33" s="7" t="s">
        <v>27</v>
      </c>
      <c r="B33" s="8">
        <v>286971</v>
      </c>
      <c r="C33" s="9">
        <f>864456-19619</f>
        <v>844837</v>
      </c>
      <c r="IS33" s="2"/>
      <c r="IT33" s="2"/>
      <c r="IU33" s="2"/>
      <c r="IV33" s="2"/>
      <c r="IW33" s="2"/>
    </row>
    <row r="34" spans="1:257" ht="15" x14ac:dyDescent="0.25">
      <c r="A34" s="7" t="s">
        <v>28</v>
      </c>
      <c r="B34" s="8">
        <v>129616</v>
      </c>
      <c r="C34" s="9">
        <v>88571</v>
      </c>
      <c r="IS34" s="2"/>
      <c r="IT34" s="2"/>
      <c r="IU34" s="2"/>
      <c r="IV34" s="2"/>
      <c r="IW34" s="2"/>
    </row>
    <row r="35" spans="1:257" ht="15" x14ac:dyDescent="0.25">
      <c r="A35" s="7" t="s">
        <v>29</v>
      </c>
      <c r="B35" s="8">
        <v>380314</v>
      </c>
      <c r="C35" s="9">
        <v>0</v>
      </c>
      <c r="IS35" s="2"/>
      <c r="IT35" s="2"/>
      <c r="IU35" s="2"/>
      <c r="IV35" s="2"/>
      <c r="IW35" s="2"/>
    </row>
    <row r="36" spans="1:257" ht="15" x14ac:dyDescent="0.25">
      <c r="A36" s="7" t="s">
        <v>30</v>
      </c>
      <c r="B36" s="8"/>
      <c r="C36" s="9">
        <v>300000</v>
      </c>
      <c r="IS36" s="2"/>
      <c r="IT36" s="2"/>
      <c r="IU36" s="2"/>
      <c r="IV36" s="2"/>
      <c r="IW36" s="2"/>
    </row>
    <row r="37" spans="1:257" ht="15" x14ac:dyDescent="0.25">
      <c r="A37" s="6" t="s">
        <v>31</v>
      </c>
      <c r="B37" s="10">
        <f>SUM(B32:B36)</f>
        <v>1000553</v>
      </c>
      <c r="C37" s="11">
        <f>SUM(C32:C36)</f>
        <v>1623457</v>
      </c>
      <c r="IS37" s="2"/>
      <c r="IT37" s="2"/>
      <c r="IU37" s="2"/>
      <c r="IV37" s="2"/>
      <c r="IW37" s="2"/>
    </row>
    <row r="38" spans="1:257" ht="15" x14ac:dyDescent="0.25">
      <c r="A38" s="6"/>
      <c r="B38" s="12"/>
      <c r="C38" s="9"/>
      <c r="IS38" s="2"/>
      <c r="IT38" s="2"/>
      <c r="IU38" s="2"/>
      <c r="IV38" s="2"/>
      <c r="IW38" s="2"/>
    </row>
    <row r="39" spans="1:257" ht="15" x14ac:dyDescent="0.25">
      <c r="A39" s="6" t="s">
        <v>32</v>
      </c>
      <c r="B39" s="7"/>
      <c r="C39" s="9"/>
      <c r="IS39" s="2"/>
      <c r="IT39" s="2"/>
      <c r="IU39" s="2"/>
      <c r="IV39" s="2"/>
      <c r="IW39" s="2"/>
    </row>
    <row r="40" spans="1:257" ht="15" x14ac:dyDescent="0.25">
      <c r="A40" s="7" t="s">
        <v>33</v>
      </c>
      <c r="B40" s="8">
        <v>354575</v>
      </c>
      <c r="C40" s="9">
        <v>377296</v>
      </c>
      <c r="IS40" s="2"/>
      <c r="IT40" s="2"/>
      <c r="IU40" s="2"/>
      <c r="IV40" s="2"/>
      <c r="IW40" s="2"/>
    </row>
    <row r="41" spans="1:257" ht="15" x14ac:dyDescent="0.25">
      <c r="A41" s="6" t="s">
        <v>34</v>
      </c>
      <c r="B41" s="10">
        <v>354575</v>
      </c>
      <c r="C41" s="11">
        <f>SUM(C40)</f>
        <v>377296</v>
      </c>
      <c r="IS41" s="2"/>
      <c r="IT41" s="2"/>
      <c r="IU41" s="2"/>
      <c r="IV41" s="2"/>
      <c r="IW41" s="2"/>
    </row>
    <row r="42" spans="1:257" ht="15" x14ac:dyDescent="0.25">
      <c r="A42" s="6"/>
      <c r="B42" s="12"/>
      <c r="C42" s="9"/>
      <c r="IS42" s="2"/>
      <c r="IT42" s="2"/>
      <c r="IU42" s="2"/>
      <c r="IV42" s="2"/>
      <c r="IW42" s="2"/>
    </row>
    <row r="43" spans="1:257" ht="15" x14ac:dyDescent="0.25">
      <c r="A43" s="6" t="s">
        <v>35</v>
      </c>
      <c r="B43" s="7"/>
      <c r="C43" s="9"/>
      <c r="IS43" s="2"/>
      <c r="IT43" s="2"/>
      <c r="IU43" s="2"/>
      <c r="IV43" s="2"/>
      <c r="IW43" s="2"/>
    </row>
    <row r="44" spans="1:257" ht="15" x14ac:dyDescent="0.25">
      <c r="A44" s="7" t="s">
        <v>36</v>
      </c>
      <c r="B44" s="8">
        <v>360023</v>
      </c>
      <c r="C44" s="9">
        <f>382947+256768</f>
        <v>639715</v>
      </c>
      <c r="IS44" s="2"/>
      <c r="IT44" s="2"/>
      <c r="IU44" s="2"/>
      <c r="IV44" s="2"/>
      <c r="IW44" s="2"/>
    </row>
    <row r="45" spans="1:257" ht="15" x14ac:dyDescent="0.25">
      <c r="A45" s="7" t="s">
        <v>19</v>
      </c>
      <c r="B45" s="8">
        <v>12591</v>
      </c>
      <c r="C45" s="9">
        <v>8561</v>
      </c>
      <c r="IS45" s="2"/>
      <c r="IT45" s="2"/>
      <c r="IU45" s="2"/>
      <c r="IV45" s="2"/>
      <c r="IW45" s="2"/>
    </row>
    <row r="46" spans="1:257" ht="15" x14ac:dyDescent="0.25">
      <c r="A46" s="7" t="s">
        <v>21</v>
      </c>
      <c r="B46" s="8">
        <v>45463</v>
      </c>
      <c r="C46" s="9">
        <v>25630</v>
      </c>
      <c r="IS46" s="2"/>
      <c r="IT46" s="2"/>
      <c r="IU46" s="2"/>
      <c r="IV46" s="2"/>
      <c r="IW46" s="2"/>
    </row>
    <row r="47" spans="1:257" ht="15" x14ac:dyDescent="0.25">
      <c r="A47" s="13" t="s">
        <v>37</v>
      </c>
      <c r="B47" s="14"/>
      <c r="C47" s="15">
        <v>310103</v>
      </c>
      <c r="IS47" s="2"/>
      <c r="IT47" s="2"/>
      <c r="IU47" s="2"/>
      <c r="IV47" s="2"/>
      <c r="IW47" s="2"/>
    </row>
    <row r="48" spans="1:257" ht="45" x14ac:dyDescent="0.25">
      <c r="A48" s="13" t="s">
        <v>38</v>
      </c>
      <c r="B48" s="14"/>
      <c r="C48" s="15">
        <f>658111-116</f>
        <v>657995</v>
      </c>
      <c r="IS48" s="2"/>
      <c r="IT48" s="2"/>
      <c r="IU48" s="2"/>
      <c r="IV48" s="2"/>
      <c r="IW48" s="2"/>
    </row>
    <row r="49" spans="1:257" ht="30" x14ac:dyDescent="0.25">
      <c r="A49" s="13" t="s">
        <v>39</v>
      </c>
      <c r="B49" s="14"/>
      <c r="C49" s="15">
        <v>1022283</v>
      </c>
      <c r="IS49" s="2"/>
      <c r="IT49" s="2"/>
      <c r="IU49" s="2"/>
      <c r="IV49" s="2"/>
      <c r="IW49" s="2"/>
    </row>
    <row r="50" spans="1:257" x14ac:dyDescent="0.2">
      <c r="A50" s="16" t="s">
        <v>40</v>
      </c>
      <c r="B50" s="16"/>
      <c r="C50" s="17">
        <v>1646608</v>
      </c>
    </row>
    <row r="51" spans="1:257" ht="30" x14ac:dyDescent="0.25">
      <c r="A51" s="18" t="s">
        <v>41</v>
      </c>
      <c r="B51" s="10">
        <v>418077</v>
      </c>
      <c r="C51" s="11">
        <f>SUM(C44:C50)</f>
        <v>4310895</v>
      </c>
      <c r="IS51" s="2"/>
      <c r="IT51" s="2"/>
      <c r="IU51" s="2"/>
      <c r="IV51" s="2"/>
      <c r="IW51" s="2"/>
    </row>
    <row r="52" spans="1:257" ht="15" x14ac:dyDescent="0.25">
      <c r="A52" s="7"/>
      <c r="B52" s="7"/>
      <c r="C52" s="9"/>
      <c r="IS52" s="2"/>
      <c r="IT52" s="2"/>
      <c r="IU52" s="2"/>
      <c r="IV52" s="2"/>
      <c r="IW52" s="2"/>
    </row>
    <row r="53" spans="1:257" ht="15" x14ac:dyDescent="0.25">
      <c r="A53" s="18" t="s">
        <v>42</v>
      </c>
      <c r="B53" s="19">
        <v>43575000</v>
      </c>
      <c r="C53" s="9">
        <f>39150919+8536178+236976+50000-919353-2695746+67374-1496461</f>
        <v>42929887</v>
      </c>
      <c r="IS53" s="2"/>
      <c r="IT53" s="2"/>
      <c r="IU53" s="2"/>
      <c r="IV53" s="2"/>
      <c r="IW53" s="2"/>
    </row>
    <row r="54" spans="1:257" ht="15" x14ac:dyDescent="0.25">
      <c r="A54" s="6" t="s">
        <v>43</v>
      </c>
      <c r="B54" s="19">
        <v>2600000</v>
      </c>
      <c r="C54" s="9">
        <f>2971200+647453+523239-86088</f>
        <v>4055804</v>
      </c>
      <c r="IS54" s="2"/>
      <c r="IT54" s="2"/>
      <c r="IU54" s="2"/>
      <c r="IV54" s="2"/>
      <c r="IW54" s="2"/>
    </row>
    <row r="55" spans="1:257" ht="15" x14ac:dyDescent="0.25">
      <c r="A55" s="6" t="s">
        <v>44</v>
      </c>
      <c r="B55" s="19">
        <v>774700</v>
      </c>
      <c r="C55" s="9">
        <f>723900*1.27</f>
        <v>919353</v>
      </c>
      <c r="IS55" s="2"/>
      <c r="IT55" s="2"/>
      <c r="IU55" s="2"/>
      <c r="IV55" s="2"/>
      <c r="IW55" s="2"/>
    </row>
    <row r="56" spans="1:257" ht="15" x14ac:dyDescent="0.25">
      <c r="A56" s="6" t="s">
        <v>45</v>
      </c>
      <c r="B56" s="19">
        <v>72000</v>
      </c>
      <c r="C56" s="9">
        <v>91615</v>
      </c>
      <c r="IS56" s="2"/>
      <c r="IT56" s="2"/>
      <c r="IU56" s="2"/>
      <c r="IV56" s="2"/>
      <c r="IW56" s="2"/>
    </row>
    <row r="57" spans="1:257" ht="15" x14ac:dyDescent="0.25">
      <c r="A57" s="6" t="s">
        <v>46</v>
      </c>
      <c r="B57" s="19">
        <v>561000</v>
      </c>
      <c r="C57" s="9">
        <v>887560</v>
      </c>
      <c r="IS57" s="2"/>
      <c r="IT57" s="2"/>
      <c r="IU57" s="2"/>
      <c r="IV57" s="2"/>
      <c r="IW57" s="2"/>
    </row>
    <row r="58" spans="1:257" ht="15" x14ac:dyDescent="0.25">
      <c r="A58" s="6" t="s">
        <v>47</v>
      </c>
      <c r="B58" s="19">
        <v>964500</v>
      </c>
      <c r="C58" s="9">
        <v>0</v>
      </c>
      <c r="IS58" s="2"/>
      <c r="IT58" s="2"/>
      <c r="IU58" s="2"/>
      <c r="IV58" s="2"/>
      <c r="IW58" s="2"/>
    </row>
    <row r="59" spans="1:257" ht="30" x14ac:dyDescent="0.25">
      <c r="A59" s="18" t="s">
        <v>48</v>
      </c>
      <c r="B59" s="19"/>
      <c r="C59" s="9">
        <v>2695746</v>
      </c>
      <c r="IS59" s="2"/>
      <c r="IT59" s="2"/>
      <c r="IU59" s="2"/>
      <c r="IV59" s="2"/>
      <c r="IW59" s="2"/>
    </row>
    <row r="60" spans="1:257" ht="30" x14ac:dyDescent="0.25">
      <c r="A60" s="18" t="s">
        <v>49</v>
      </c>
      <c r="B60" s="19"/>
      <c r="C60" s="9">
        <v>721444</v>
      </c>
      <c r="IS60" s="2"/>
      <c r="IT60" s="2"/>
      <c r="IU60" s="2"/>
      <c r="IV60" s="2"/>
      <c r="IW60" s="2"/>
    </row>
    <row r="61" spans="1:257" ht="15" x14ac:dyDescent="0.25">
      <c r="A61" s="20"/>
      <c r="B61" s="21"/>
      <c r="C61" s="22">
        <f>SUM(C53:C60)</f>
        <v>52301409</v>
      </c>
      <c r="D61" s="23"/>
      <c r="E61" s="23"/>
      <c r="IS61" s="2"/>
      <c r="IT61" s="2"/>
      <c r="IU61" s="2"/>
      <c r="IV61" s="2"/>
      <c r="IW61" s="2"/>
    </row>
    <row r="62" spans="1:257" ht="15" x14ac:dyDescent="0.25">
      <c r="A62" s="20"/>
      <c r="B62" s="21"/>
      <c r="C62" s="24"/>
      <c r="IS62" s="2"/>
      <c r="IT62" s="2"/>
      <c r="IU62" s="2"/>
      <c r="IV62" s="2"/>
      <c r="IW62" s="2"/>
    </row>
    <row r="63" spans="1:257" ht="15" x14ac:dyDescent="0.25">
      <c r="A63" s="24"/>
      <c r="B63" s="24"/>
      <c r="C63" s="24"/>
      <c r="IS63" s="2"/>
      <c r="IT63" s="2"/>
      <c r="IU63" s="2"/>
      <c r="IV63" s="2"/>
      <c r="IW63" s="2"/>
    </row>
    <row r="64" spans="1:257" ht="18.75" x14ac:dyDescent="0.3">
      <c r="A64" s="25" t="s">
        <v>50</v>
      </c>
      <c r="B64" s="26">
        <f>SUM(B15,B29,B37,B41,B51,B53:B58)</f>
        <v>61771000</v>
      </c>
      <c r="C64" s="26">
        <f>C61+C51+C41+C37+C29+C15</f>
        <v>71089005.900999993</v>
      </c>
      <c r="IS64" s="2"/>
      <c r="IT64" s="2"/>
      <c r="IU64" s="2"/>
      <c r="IV64" s="2"/>
      <c r="IW64" s="2"/>
    </row>
    <row r="65" spans="1:258" ht="15" x14ac:dyDescent="0.25">
      <c r="A65" s="24"/>
      <c r="B65" s="24"/>
      <c r="C65" s="24"/>
      <c r="IS65" s="2"/>
      <c r="IT65" s="2"/>
      <c r="IU65" s="2"/>
      <c r="IV65" s="2"/>
      <c r="IW65" s="2"/>
    </row>
    <row r="66" spans="1:258" s="30" customFormat="1" ht="30" x14ac:dyDescent="0.25">
      <c r="A66" s="27" t="s">
        <v>51</v>
      </c>
      <c r="B66" s="24"/>
      <c r="C66" s="28">
        <v>61770996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29"/>
      <c r="IT66" s="29"/>
      <c r="IU66" s="29"/>
      <c r="IV66" s="29"/>
      <c r="IW66" s="29"/>
      <c r="IX66" s="1"/>
    </row>
    <row r="67" spans="1:258" s="30" customFormat="1" ht="15" x14ac:dyDescent="0.25">
      <c r="A67" s="27" t="s">
        <v>52</v>
      </c>
      <c r="B67" s="24"/>
      <c r="C67" s="28">
        <v>2695746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29"/>
      <c r="IT67" s="29"/>
      <c r="IU67" s="29"/>
      <c r="IV67" s="29"/>
      <c r="IW67" s="29"/>
      <c r="IX67" s="1"/>
    </row>
    <row r="68" spans="1:258" s="30" customFormat="1" ht="15" x14ac:dyDescent="0.25">
      <c r="A68" s="31"/>
      <c r="B68" s="24"/>
      <c r="C68" s="2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29"/>
      <c r="IT68" s="29"/>
      <c r="IU68" s="29"/>
      <c r="IV68" s="29"/>
      <c r="IW68" s="29"/>
      <c r="IX68" s="1"/>
    </row>
    <row r="69" spans="1:258" s="30" customFormat="1" ht="15" x14ac:dyDescent="0.25">
      <c r="A69" s="32" t="s">
        <v>40</v>
      </c>
      <c r="B69" s="24"/>
      <c r="C69" s="28">
        <f>C50</f>
        <v>1646608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29"/>
      <c r="IT69" s="29"/>
      <c r="IU69" s="29"/>
      <c r="IV69" s="29"/>
      <c r="IW69" s="29"/>
      <c r="IX69" s="1"/>
    </row>
    <row r="70" spans="1:258" s="30" customFormat="1" ht="15" x14ac:dyDescent="0.25">
      <c r="A70" s="32" t="s">
        <v>53</v>
      </c>
      <c r="B70" s="24"/>
      <c r="C70" s="28">
        <v>649092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29"/>
      <c r="IT70" s="29"/>
      <c r="IU70" s="29"/>
      <c r="IV70" s="29"/>
      <c r="IW70" s="29"/>
      <c r="IX70" s="1"/>
    </row>
    <row r="73" spans="1:258" x14ac:dyDescent="0.2">
      <c r="A73" s="1" t="s">
        <v>54</v>
      </c>
    </row>
    <row r="74" spans="1:258" s="34" customFormat="1" ht="15" x14ac:dyDescent="0.25">
      <c r="A74" s="33" t="s">
        <v>55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  <c r="IW74" s="33"/>
      <c r="IX74" s="33"/>
    </row>
    <row r="75" spans="1:258" x14ac:dyDescent="0.2">
      <c r="A75" s="1" t="s">
        <v>56</v>
      </c>
      <c r="B75" s="1">
        <v>4561981</v>
      </c>
    </row>
    <row r="76" spans="1:258" x14ac:dyDescent="0.2">
      <c r="A76" s="1" t="s">
        <v>57</v>
      </c>
      <c r="B76" s="1">
        <f>C29</f>
        <v>7913968</v>
      </c>
    </row>
    <row r="77" spans="1:258" x14ac:dyDescent="0.2">
      <c r="A77" s="1" t="s">
        <v>58</v>
      </c>
      <c r="B77" s="1">
        <f>C37</f>
        <v>1623457</v>
      </c>
    </row>
    <row r="78" spans="1:258" x14ac:dyDescent="0.2">
      <c r="A78" s="1" t="s">
        <v>59</v>
      </c>
      <c r="B78" s="1">
        <f>C41</f>
        <v>377296</v>
      </c>
    </row>
    <row r="79" spans="1:258" x14ac:dyDescent="0.2">
      <c r="A79" s="1" t="s">
        <v>60</v>
      </c>
    </row>
    <row r="80" spans="1:258" x14ac:dyDescent="0.2">
      <c r="A80" s="1" t="s">
        <v>36</v>
      </c>
      <c r="B80" s="1">
        <f>C44</f>
        <v>639715</v>
      </c>
    </row>
    <row r="81" spans="1:258" x14ac:dyDescent="0.2">
      <c r="A81" s="1" t="s">
        <v>7</v>
      </c>
      <c r="B81" s="1">
        <f>C45</f>
        <v>8561</v>
      </c>
    </row>
    <row r="82" spans="1:258" x14ac:dyDescent="0.2">
      <c r="A82" s="1" t="s">
        <v>21</v>
      </c>
      <c r="B82" s="1">
        <f>C46</f>
        <v>25630</v>
      </c>
    </row>
    <row r="84" spans="1:258" s="34" customFormat="1" ht="30" x14ac:dyDescent="0.25">
      <c r="A84" s="37" t="s">
        <v>75</v>
      </c>
      <c r="B84" s="33">
        <f>SUM(B75:B82)</f>
        <v>15150608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</row>
    <row r="86" spans="1:258" x14ac:dyDescent="0.2">
      <c r="A86" s="1" t="s">
        <v>71</v>
      </c>
    </row>
    <row r="87" spans="1:258" x14ac:dyDescent="0.2">
      <c r="A87" s="1" t="s">
        <v>61</v>
      </c>
    </row>
    <row r="89" spans="1:258" x14ac:dyDescent="0.2">
      <c r="A89" s="1" t="s">
        <v>72</v>
      </c>
    </row>
    <row r="90" spans="1:258" ht="15" x14ac:dyDescent="0.25">
      <c r="A90" s="13" t="s">
        <v>37</v>
      </c>
      <c r="B90" s="15">
        <v>310103</v>
      </c>
      <c r="IX90"/>
    </row>
    <row r="91" spans="1:258" ht="45" x14ac:dyDescent="0.25">
      <c r="A91" s="13" t="s">
        <v>38</v>
      </c>
      <c r="B91" s="15">
        <f>658111-116</f>
        <v>657995</v>
      </c>
      <c r="IX91"/>
    </row>
    <row r="92" spans="1:258" ht="30" x14ac:dyDescent="0.25">
      <c r="A92" s="13" t="s">
        <v>39</v>
      </c>
      <c r="B92" s="15">
        <v>1022283</v>
      </c>
      <c r="IX92"/>
    </row>
    <row r="93" spans="1:258" x14ac:dyDescent="0.2">
      <c r="A93" s="1" t="s">
        <v>73</v>
      </c>
      <c r="B93" s="36">
        <f>SUM(B90:B92)</f>
        <v>1990381</v>
      </c>
    </row>
    <row r="94" spans="1:258" x14ac:dyDescent="0.2">
      <c r="B94" s="35"/>
    </row>
    <row r="95" spans="1:258" x14ac:dyDescent="0.2">
      <c r="A95" s="1" t="s">
        <v>74</v>
      </c>
      <c r="B95" s="1">
        <f>B93+B84</f>
        <v>17140989</v>
      </c>
    </row>
    <row r="97" spans="1:3" ht="29.25" customHeight="1" x14ac:dyDescent="0.2">
      <c r="A97" s="38" t="s">
        <v>62</v>
      </c>
      <c r="B97" s="38"/>
      <c r="C97" s="38"/>
    </row>
    <row r="98" spans="1:3" ht="21.75" customHeight="1" x14ac:dyDescent="0.2">
      <c r="A98" s="39" t="s">
        <v>63</v>
      </c>
    </row>
  </sheetData>
  <mergeCells count="2">
    <mergeCell ref="A1:C1"/>
    <mergeCell ref="A97:C97"/>
  </mergeCells>
  <printOptions horizontalCentered="1" verticalCentered="1"/>
  <pageMargins left="0.70866141732283472" right="0.70866141732283472" top="0.55118110236220474" bottom="0.55118110236220474" header="0.51181102362204722" footer="0.51181102362204722"/>
  <pageSetup paperSize="9" scale="9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7"/>
  <sheetViews>
    <sheetView zoomScaleNormal="100" zoomScalePageLayoutView="60" workbookViewId="0"/>
  </sheetViews>
  <sheetFormatPr defaultRowHeight="14.25" x14ac:dyDescent="0.2"/>
  <cols>
    <col min="1" max="1" width="14" style="1"/>
    <col min="2" max="2" width="22.140625" style="1"/>
    <col min="3" max="3" width="20.85546875" style="1"/>
    <col min="4" max="4" width="19.7109375" style="1"/>
    <col min="5" max="5" width="20.85546875" style="1"/>
    <col min="6" max="257" width="10.85546875" style="1"/>
    <col min="258" max="1025" width="9"/>
  </cols>
  <sheetData>
    <row r="1" spans="1:5" x14ac:dyDescent="0.2">
      <c r="A1" s="1" t="s">
        <v>64</v>
      </c>
    </row>
    <row r="2" spans="1:5" x14ac:dyDescent="0.2">
      <c r="B2" s="1" t="s">
        <v>65</v>
      </c>
      <c r="C2" s="1" t="s">
        <v>66</v>
      </c>
    </row>
    <row r="3" spans="1:5" x14ac:dyDescent="0.2">
      <c r="A3" s="1" t="s">
        <v>67</v>
      </c>
      <c r="B3" s="1">
        <f>39715372-B4</f>
        <v>38991472</v>
      </c>
      <c r="C3" s="1">
        <f>8688580-C4-21824</f>
        <v>8471303</v>
      </c>
      <c r="D3" s="1">
        <f>SUM(B3:C3)</f>
        <v>47462775</v>
      </c>
    </row>
    <row r="4" spans="1:5" x14ac:dyDescent="0.2">
      <c r="A4" s="1" t="s">
        <v>68</v>
      </c>
      <c r="B4" s="1">
        <v>723900</v>
      </c>
      <c r="C4" s="1">
        <f>B4*0.27</f>
        <v>195453</v>
      </c>
      <c r="D4" s="1">
        <f>SUM(B4:C4)</f>
        <v>919353</v>
      </c>
    </row>
    <row r="5" spans="1:5" x14ac:dyDescent="0.2">
      <c r="A5" s="1" t="s">
        <v>69</v>
      </c>
      <c r="B5" s="1">
        <v>80831</v>
      </c>
      <c r="C5" s="1">
        <f>B5*0.27</f>
        <v>21824.370000000003</v>
      </c>
    </row>
    <row r="9" spans="1:5" x14ac:dyDescent="0.2">
      <c r="B9" s="1">
        <f>SUM(B3:B8)</f>
        <v>39796203</v>
      </c>
      <c r="C9" s="1">
        <f>SUM(C3:C8)</f>
        <v>8688580.3699999992</v>
      </c>
      <c r="D9" s="1">
        <f>SUM(B9:C9)</f>
        <v>48484783.369999997</v>
      </c>
      <c r="E9" s="1">
        <v>9928027</v>
      </c>
    </row>
    <row r="11" spans="1:5" x14ac:dyDescent="0.2">
      <c r="A11" s="1" t="s">
        <v>70</v>
      </c>
      <c r="D11" s="1">
        <f>Munka1!C53</f>
        <v>42929887</v>
      </c>
    </row>
    <row r="17" spans="1:1" x14ac:dyDescent="0.2">
      <c r="A17" s="1" t="s">
        <v>65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"/>
  <sheetViews>
    <sheetView zoomScaleNormal="100" zoomScalePageLayoutView="60" workbookViewId="0"/>
  </sheetViews>
  <sheetFormatPr defaultRowHeight="14.25" x14ac:dyDescent="0.2"/>
  <cols>
    <col min="1" max="257" width="10.85546875" style="1"/>
    <col min="258" max="1025" width="9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 Gábor</dc:creator>
  <cp:lastModifiedBy>User</cp:lastModifiedBy>
  <cp:revision>0</cp:revision>
  <cp:lastPrinted>2017-05-18T06:19:59Z</cp:lastPrinted>
  <dcterms:created xsi:type="dcterms:W3CDTF">2017-05-18T06:16:19Z</dcterms:created>
  <dcterms:modified xsi:type="dcterms:W3CDTF">2017-05-18T06:24:34Z</dcterms:modified>
</cp:coreProperties>
</file>